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5400" windowWidth="15195" windowHeight="8340" activeTab="1"/>
  </bookViews>
  <sheets>
    <sheet name="Calculo de férias" sheetId="1" r:id="rId1"/>
    <sheet name="tabela" sheetId="2" r:id="rId2"/>
  </sheets>
  <definedNames>
    <definedName name="_xlnm.Print_Area" localSheetId="0">'Calculo de férias'!$V$2:$BS$58</definedName>
  </definedNames>
  <calcPr fullCalcOnLoad="1"/>
</workbook>
</file>

<file path=xl/comments1.xml><?xml version="1.0" encoding="utf-8"?>
<comments xmlns="http://schemas.openxmlformats.org/spreadsheetml/2006/main">
  <authors>
    <author>Marcos</author>
  </authors>
  <commentList>
    <comment ref="AO31" authorId="0">
      <text>
        <r>
          <rPr>
            <b/>
            <sz val="14"/>
            <rFont val="Tahoma"/>
            <family val="2"/>
          </rPr>
          <t>Informe o número de dependentes</t>
        </r>
        <r>
          <rPr>
            <sz val="8"/>
            <rFont val="Tahoma"/>
            <family val="2"/>
          </rPr>
          <t xml:space="preserve">
</t>
        </r>
      </text>
    </comment>
    <comment ref="AG23" authorId="0">
      <text>
        <r>
          <rPr>
            <b/>
            <sz val="14"/>
            <rFont val="Tahoma"/>
            <family val="2"/>
          </rPr>
          <t>Número de dias</t>
        </r>
        <r>
          <rPr>
            <sz val="14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<sst xmlns="http://schemas.openxmlformats.org/spreadsheetml/2006/main" count="91" uniqueCount="80">
  <si>
    <t>RECIBO DE PAGAMENTO DE FÉRIAS</t>
  </si>
  <si>
    <t>EMPREGADOR</t>
  </si>
  <si>
    <t>CNPJ / CEI / CPF Nº</t>
  </si>
  <si>
    <t>ENDEREÇO</t>
  </si>
  <si>
    <t>EMPREGADO</t>
  </si>
  <si>
    <t>FUNÇÃO</t>
  </si>
  <si>
    <t>CTPS Nº / SÉRIE</t>
  </si>
  <si>
    <t>PERIODO AQUISITIVO</t>
  </si>
  <si>
    <t>PERIODO PARA GOZO</t>
  </si>
  <si>
    <t>a</t>
  </si>
  <si>
    <t>Nº DE FALTAS NO PERIORO</t>
  </si>
  <si>
    <t>SALÁRIO CONTRATUAL</t>
  </si>
  <si>
    <t>DATA DE ADMISSÃO</t>
  </si>
  <si>
    <t>REMUN. BASE DAS FÉRIAS</t>
  </si>
  <si>
    <t>DEMONSTRATIVO DAS REMUNERAÇÕES E DESCONTOS DAS FÉRIAS</t>
  </si>
  <si>
    <t>1 - PROVENTOS</t>
  </si>
  <si>
    <t>DISCRIMINAÇÃO</t>
  </si>
  <si>
    <t>VALOR EM R$</t>
  </si>
  <si>
    <t>Valor da remuneração</t>
  </si>
  <si>
    <t>dias</t>
  </si>
  <si>
    <r>
      <t xml:space="preserve">1/3 S/Férias </t>
    </r>
    <r>
      <rPr>
        <sz val="8"/>
        <rFont val="Arial"/>
        <family val="2"/>
      </rPr>
      <t>(Art. 7º, Inciso XVII da C.F. 1988)</t>
    </r>
  </si>
  <si>
    <t>Total dos Proventos ................................................................................................</t>
  </si>
  <si>
    <t>(Capitulo VI, Titulo II da C.L.T)</t>
  </si>
  <si>
    <t>2 - DESCONTOS</t>
  </si>
  <si>
    <t>Contribuição Previdenciária do INSS</t>
  </si>
  <si>
    <t>3 - LÍQUIDO A RECEBER</t>
  </si>
  <si>
    <t>A importância líquida de R$</t>
  </si>
  <si>
    <t xml:space="preserve">, conforme demonstrativo acima, referente as minhas férias de </t>
  </si>
  <si>
    <t>acordo com o Artigo 145 da CLT, observado o Artigo 130 do mesmo texto legal, pelo que dou plena, total e irre-</t>
  </si>
  <si>
    <t>vogável quitação</t>
  </si>
  <si>
    <t>Local e data:</t>
  </si>
  <si>
    <t xml:space="preserve">, </t>
  </si>
  <si>
    <t>de</t>
  </si>
  <si>
    <t>.</t>
  </si>
  <si>
    <t>OBS: O presente recibo deverá ser quitado pela empresa no mínimo 02 (dois) dias antes do inicio do gozo das férias.</t>
  </si>
  <si>
    <r>
      <t>DO DIREITO ÀS FÉRIAS E DA SUA DURAÇÃO:</t>
    </r>
    <r>
      <rPr>
        <sz val="8"/>
        <rFont val="Arial"/>
        <family val="2"/>
      </rPr>
      <t xml:space="preserve"> De acordo com o Artigo 130 da Consolidação das Leis do Trabalho, o empregado terá</t>
    </r>
  </si>
  <si>
    <t>direito às férias após o período aquisitivo na seguinte proporção:</t>
  </si>
  <si>
    <r>
      <t>Até 05 faltas no período:</t>
    </r>
    <r>
      <rPr>
        <sz val="8"/>
        <rFont val="Arial"/>
        <family val="2"/>
      </rPr>
      <t xml:space="preserve"> 30 dias corridos de férias</t>
    </r>
  </si>
  <si>
    <r>
      <t>De 05 a 14 faltas no período:</t>
    </r>
    <r>
      <rPr>
        <sz val="8"/>
        <rFont val="Arial"/>
        <family val="2"/>
      </rPr>
      <t xml:space="preserve"> 24 dias corridos de férias</t>
    </r>
  </si>
  <si>
    <r>
      <t>De 15 a 23 faltas no período:</t>
    </r>
    <r>
      <rPr>
        <sz val="8"/>
        <rFont val="Arial"/>
        <family val="2"/>
      </rPr>
      <t xml:space="preserve"> 18 dias corridos de férias</t>
    </r>
  </si>
  <si>
    <r>
      <t>De 24 a 32 faltas no período:</t>
    </r>
    <r>
      <rPr>
        <sz val="8"/>
        <rFont val="Arial"/>
        <family val="2"/>
      </rPr>
      <t xml:space="preserve"> 12 dias corridos de férias</t>
    </r>
  </si>
  <si>
    <t>Acima de 32 faltas no período aquisitivo, o empregado per-</t>
  </si>
  <si>
    <t>derá o direito às férias naquele período</t>
  </si>
  <si>
    <t>x</t>
  </si>
  <si>
    <t>% de IRRF</t>
  </si>
  <si>
    <t>Parcela a Deduzir</t>
  </si>
  <si>
    <t>Total dos Descontos ................................................................................................</t>
  </si>
  <si>
    <t>)</t>
  </si>
  <si>
    <t>Recebi de:</t>
  </si>
  <si>
    <r>
      <t xml:space="preserve">Imposto de Renda - </t>
    </r>
    <r>
      <rPr>
        <b/>
        <sz val="10"/>
        <rFont val="Arial"/>
        <family val="2"/>
      </rPr>
      <t>(</t>
    </r>
    <r>
      <rPr>
        <sz val="10"/>
        <rFont val="Arial"/>
        <family val="0"/>
      </rPr>
      <t>nº de dependentes</t>
    </r>
  </si>
  <si>
    <t>www.sertacontabil.com.br</t>
  </si>
  <si>
    <t>TABELA PARA CÁLCULO MENSAL DO IMPOSTO DE RENDA</t>
  </si>
  <si>
    <t>VALORES</t>
  </si>
  <si>
    <t>De</t>
  </si>
  <si>
    <t>Até</t>
  </si>
  <si>
    <t>Alíquota em %</t>
  </si>
  <si>
    <t>-</t>
  </si>
  <si>
    <t>7,5</t>
  </si>
  <si>
    <t>15</t>
  </si>
  <si>
    <t>22,5</t>
  </si>
  <si>
    <t>27,5</t>
  </si>
  <si>
    <t>DEDUÇÕES</t>
  </si>
  <si>
    <t>Valor permitido de dedução por dependente ........................</t>
  </si>
  <si>
    <t>DESCONTOS</t>
  </si>
  <si>
    <t>Total dos rendimentos</t>
  </si>
  <si>
    <t>(-) INSS</t>
  </si>
  <si>
    <t>(-) deduções por dependente</t>
  </si>
  <si>
    <t>Base de Cálculo</t>
  </si>
  <si>
    <t>(-) Parcela a deduzir</t>
  </si>
  <si>
    <t>IRRF a descontar</t>
  </si>
  <si>
    <t>TABELA PARA CÁLCULO MENSAL DO INSS</t>
  </si>
  <si>
    <t>Teto Máximo para desconto</t>
  </si>
  <si>
    <t>(-) DEDUÇÃO</t>
  </si>
  <si>
    <t>PROVENTO</t>
  </si>
  <si>
    <t>TETO MÁXIMO P/DESCONTO</t>
  </si>
  <si>
    <t>FAIXA</t>
  </si>
  <si>
    <t>DESCONTO</t>
  </si>
  <si>
    <t>SALDO</t>
  </si>
  <si>
    <t>DESCONTO INSS CF. TABELA</t>
  </si>
  <si>
    <t>ATUALIZADO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</si>
</sst>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;;;"/>
    <numFmt numFmtId="183" formatCode="[$-416]dddd\,\ d&quot; de &quot;mmmm&quot; de &quot;yyyy"/>
    <numFmt numFmtId="184" formatCode="dd/mm/yy;@"/>
  </numFmts>
  <fonts count="6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16"/>
      <color indexed="9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36"/>
      <color indexed="17"/>
      <name val="Arial"/>
      <family val="2"/>
    </font>
    <font>
      <sz val="36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6" tint="-0.4999699890613556"/>
      <name val="Arial"/>
      <family val="2"/>
    </font>
    <font>
      <b/>
      <sz val="36"/>
      <color rgb="FF00B050"/>
      <name val="Arial"/>
      <family val="2"/>
    </font>
    <font>
      <sz val="36"/>
      <color theme="6" tint="-0.24997000396251678"/>
      <name val="Arial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>
      <protection hidden="1"/>
    </xf>
  </cellStyleXfs>
  <cellXfs count="22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73" fontId="1" fillId="0" borderId="11" xfId="61" applyNumberFormat="1" applyFont="1" applyBorder="1" applyAlignment="1">
      <alignment/>
      <protection hidden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1" fillId="34" borderId="12" xfId="0" applyFont="1" applyFill="1" applyBorder="1" applyAlignment="1" applyProtection="1">
      <alignment horizontal="center"/>
      <protection hidden="1"/>
    </xf>
    <xf numFmtId="4" fontId="1" fillId="34" borderId="12" xfId="0" applyNumberFormat="1" applyFont="1" applyFill="1" applyBorder="1" applyAlignment="1" applyProtection="1">
      <alignment horizontal="center"/>
      <protection hidden="1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4" fontId="0" fillId="0" borderId="12" xfId="0" applyNumberFormat="1" applyBorder="1" applyAlignment="1" applyProtection="1">
      <alignment/>
      <protection hidden="1"/>
    </xf>
    <xf numFmtId="49" fontId="0" fillId="0" borderId="12" xfId="0" applyNumberFormat="1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center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6" fillId="35" borderId="18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49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10" fontId="0" fillId="0" borderId="18" xfId="0" applyNumberFormat="1" applyBorder="1" applyAlignment="1" applyProtection="1">
      <alignment/>
      <protection hidden="1"/>
    </xf>
    <xf numFmtId="39" fontId="0" fillId="0" borderId="12" xfId="0" applyNumberFormat="1" applyBorder="1" applyAlignment="1" applyProtection="1">
      <alignment/>
      <protection hidden="1"/>
    </xf>
    <xf numFmtId="4" fontId="15" fillId="36" borderId="0" xfId="0" applyNumberFormat="1" applyFont="1" applyFill="1" applyAlignment="1" applyProtection="1">
      <alignment horizontal="right"/>
      <protection hidden="1"/>
    </xf>
    <xf numFmtId="177" fontId="1" fillId="16" borderId="19" xfId="61" applyFont="1" applyFill="1" applyBorder="1" applyAlignment="1">
      <alignment horizontal="center" vertical="center"/>
      <protection hidden="1"/>
    </xf>
    <xf numFmtId="177" fontId="1" fillId="16" borderId="20" xfId="61" applyFont="1" applyFill="1" applyBorder="1" applyAlignment="1">
      <alignment horizontal="center" vertical="center"/>
      <protection hidden="1"/>
    </xf>
    <xf numFmtId="177" fontId="1" fillId="16" borderId="21" xfId="61" applyFont="1" applyFill="1" applyBorder="1" applyAlignment="1">
      <alignment horizontal="center" vertical="center"/>
      <protection hidden="1"/>
    </xf>
    <xf numFmtId="177" fontId="1" fillId="16" borderId="22" xfId="61" applyFont="1" applyFill="1" applyBorder="1" applyAlignment="1">
      <alignment horizontal="center" vertical="center"/>
      <protection hidden="1"/>
    </xf>
    <xf numFmtId="177" fontId="1" fillId="16" borderId="23" xfId="61" applyFont="1" applyFill="1" applyBorder="1" applyAlignment="1">
      <alignment horizontal="center" vertical="center"/>
      <protection hidden="1"/>
    </xf>
    <xf numFmtId="177" fontId="1" fillId="16" borderId="24" xfId="61" applyFont="1" applyFill="1" applyBorder="1" applyAlignment="1">
      <alignment horizontal="center" vertical="center"/>
      <protection hidden="1"/>
    </xf>
    <xf numFmtId="177" fontId="57" fillId="0" borderId="0" xfId="61" applyFont="1" applyFill="1" applyBorder="1" applyAlignment="1">
      <alignment horizontal="center" vertical="center"/>
      <protection hidden="1"/>
    </xf>
    <xf numFmtId="177" fontId="57" fillId="0" borderId="23" xfId="61" applyFont="1" applyFill="1" applyBorder="1" applyAlignment="1">
      <alignment horizontal="center" vertical="center"/>
      <protection hidden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  <xf numFmtId="0" fontId="58" fillId="33" borderId="29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14" fontId="59" fillId="33" borderId="29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30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59" fillId="33" borderId="31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/>
    </xf>
    <xf numFmtId="0" fontId="59" fillId="33" borderId="33" xfId="0" applyFont="1" applyFill="1" applyBorder="1" applyAlignment="1">
      <alignment horizontal="center" vertical="center"/>
    </xf>
    <xf numFmtId="177" fontId="0" fillId="0" borderId="34" xfId="61" applyFont="1" applyFill="1" applyBorder="1" applyAlignment="1">
      <alignment horizontal="center" vertical="center"/>
      <protection hidden="1"/>
    </xf>
    <xf numFmtId="177" fontId="0" fillId="0" borderId="12" xfId="61" applyFont="1" applyFill="1" applyBorder="1" applyAlignment="1">
      <alignment horizontal="center" vertical="center"/>
      <protection hidden="1"/>
    </xf>
    <xf numFmtId="177" fontId="0" fillId="0" borderId="35" xfId="61" applyFont="1" applyFill="1" applyBorder="1" applyAlignment="1">
      <alignment horizontal="center" vertical="center"/>
      <protection hidden="1"/>
    </xf>
    <xf numFmtId="177" fontId="0" fillId="0" borderId="36" xfId="61" applyFont="1" applyFill="1" applyBorder="1" applyAlignment="1">
      <alignment horizontal="center" vertical="center"/>
      <protection hidden="1"/>
    </xf>
    <xf numFmtId="177" fontId="0" fillId="0" borderId="37" xfId="61" applyFont="1" applyFill="1" applyBorder="1" applyAlignment="1">
      <alignment horizontal="center" vertical="center"/>
      <protection hidden="1"/>
    </xf>
    <xf numFmtId="0" fontId="0" fillId="0" borderId="3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39" fontId="0" fillId="0" borderId="34" xfId="0" applyNumberFormat="1" applyFill="1" applyBorder="1" applyAlignment="1">
      <alignment horizontal="center" vertical="center"/>
    </xf>
    <xf numFmtId="39" fontId="0" fillId="0" borderId="12" xfId="0" applyNumberFormat="1" applyFill="1" applyBorder="1" applyAlignment="1">
      <alignment horizontal="center" vertical="center"/>
    </xf>
    <xf numFmtId="0" fontId="1" fillId="16" borderId="41" xfId="0" applyFont="1" applyFill="1" applyBorder="1" applyAlignment="1">
      <alignment horizontal="center" vertical="center"/>
    </xf>
    <xf numFmtId="0" fontId="1" fillId="16" borderId="42" xfId="0" applyFont="1" applyFill="1" applyBorder="1" applyAlignment="1">
      <alignment horizontal="center" vertical="center"/>
    </xf>
    <xf numFmtId="0" fontId="1" fillId="16" borderId="4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0" fillId="16" borderId="46" xfId="0" applyFont="1" applyFill="1" applyBorder="1" applyAlignment="1">
      <alignment horizontal="center" vertical="center"/>
    </xf>
    <xf numFmtId="0" fontId="0" fillId="16" borderId="47" xfId="0" applyFill="1" applyBorder="1" applyAlignment="1">
      <alignment horizontal="center" vertical="center"/>
    </xf>
    <xf numFmtId="0" fontId="0" fillId="16" borderId="48" xfId="0" applyFill="1" applyBorder="1" applyAlignment="1">
      <alignment horizontal="center" vertical="center"/>
    </xf>
    <xf numFmtId="0" fontId="0" fillId="16" borderId="49" xfId="0" applyFill="1" applyBorder="1" applyAlignment="1">
      <alignment horizontal="center" vertical="center"/>
    </xf>
    <xf numFmtId="0" fontId="0" fillId="16" borderId="47" xfId="0" applyFont="1" applyFill="1" applyBorder="1" applyAlignment="1">
      <alignment horizontal="center" vertical="center"/>
    </xf>
    <xf numFmtId="0" fontId="0" fillId="16" borderId="50" xfId="0" applyFill="1" applyBorder="1" applyAlignment="1">
      <alignment horizontal="center" vertical="center"/>
    </xf>
    <xf numFmtId="0" fontId="0" fillId="16" borderId="51" xfId="0" applyFill="1" applyBorder="1" applyAlignment="1">
      <alignment horizontal="center" vertical="center"/>
    </xf>
    <xf numFmtId="177" fontId="0" fillId="0" borderId="52" xfId="61" applyFont="1" applyFill="1" applyBorder="1" applyAlignment="1">
      <alignment horizontal="center" vertical="center"/>
      <protection hidden="1"/>
    </xf>
    <xf numFmtId="0" fontId="0" fillId="0" borderId="53" xfId="0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55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1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77" fontId="4" fillId="37" borderId="10" xfId="61" applyFont="1" applyFill="1" applyBorder="1" applyAlignment="1">
      <alignment horizontal="right"/>
      <protection hidden="1"/>
    </xf>
    <xf numFmtId="177" fontId="4" fillId="37" borderId="11" xfId="61" applyFont="1" applyFill="1" applyBorder="1" applyAlignment="1">
      <alignment horizontal="right"/>
      <protection hidden="1"/>
    </xf>
    <xf numFmtId="0" fontId="1" fillId="0" borderId="0" xfId="0" applyFont="1" applyAlignment="1">
      <alignment horizontal="left"/>
    </xf>
    <xf numFmtId="0" fontId="0" fillId="0" borderId="54" xfId="0" applyBorder="1" applyAlignment="1">
      <alignment horizontal="center"/>
    </xf>
    <xf numFmtId="177" fontId="1" fillId="0" borderId="0" xfId="61" applyFont="1" applyAlignment="1">
      <alignment horizontal="right"/>
      <protection hidden="1"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77" fontId="1" fillId="37" borderId="18" xfId="61" applyFont="1" applyFill="1" applyBorder="1" applyAlignment="1">
      <alignment horizontal="right"/>
      <protection hidden="1"/>
    </xf>
    <xf numFmtId="177" fontId="1" fillId="37" borderId="10" xfId="61" applyFont="1" applyFill="1" applyBorder="1" applyAlignment="1">
      <alignment horizontal="right"/>
      <protection hidden="1"/>
    </xf>
    <xf numFmtId="177" fontId="1" fillId="37" borderId="11" xfId="61" applyFont="1" applyFill="1" applyBorder="1" applyAlignment="1">
      <alignment horizontal="right"/>
      <protection hidden="1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53" xfId="0" applyBorder="1" applyAlignment="1">
      <alignment horizontal="left"/>
    </xf>
    <xf numFmtId="177" fontId="0" fillId="0" borderId="53" xfId="61" applyFont="1" applyBorder="1" applyAlignment="1">
      <alignment horizontal="right"/>
      <protection hidden="1"/>
    </xf>
    <xf numFmtId="177" fontId="0" fillId="0" borderId="53" xfId="61" applyFont="1" applyBorder="1" applyAlignment="1">
      <alignment horizontal="right"/>
      <protection hidden="1"/>
    </xf>
    <xf numFmtId="0" fontId="0" fillId="0" borderId="18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177" fontId="0" fillId="0" borderId="18" xfId="61" applyFont="1" applyBorder="1" applyAlignment="1" applyProtection="1">
      <alignment horizontal="left"/>
      <protection hidden="1" locked="0"/>
    </xf>
    <xf numFmtId="177" fontId="0" fillId="0" borderId="10" xfId="61" applyFont="1" applyBorder="1" applyAlignment="1" applyProtection="1">
      <alignment horizontal="left"/>
      <protection hidden="1" locked="0"/>
    </xf>
    <xf numFmtId="177" fontId="0" fillId="0" borderId="11" xfId="61" applyFont="1" applyBorder="1" applyAlignment="1" applyProtection="1">
      <alignment horizontal="left"/>
      <protection hidden="1" locked="0"/>
    </xf>
    <xf numFmtId="177" fontId="0" fillId="0" borderId="57" xfId="61" applyFont="1" applyBorder="1" applyAlignment="1">
      <alignment horizontal="right"/>
      <protection hidden="1"/>
    </xf>
    <xf numFmtId="177" fontId="0" fillId="0" borderId="58" xfId="61" applyFont="1" applyBorder="1" applyAlignment="1">
      <alignment horizontal="right"/>
      <protection hidden="1"/>
    </xf>
    <xf numFmtId="0" fontId="0" fillId="0" borderId="57" xfId="0" applyBorder="1" applyAlignment="1">
      <alignment horizontal="center"/>
    </xf>
    <xf numFmtId="177" fontId="0" fillId="0" borderId="18" xfId="61" applyFont="1" applyBorder="1" applyAlignment="1">
      <alignment horizontal="right"/>
      <protection hidden="1"/>
    </xf>
    <xf numFmtId="177" fontId="0" fillId="0" borderId="10" xfId="61" applyFont="1" applyBorder="1" applyAlignment="1">
      <alignment horizontal="right"/>
      <protection hidden="1"/>
    </xf>
    <xf numFmtId="177" fontId="0" fillId="0" borderId="11" xfId="61" applyFont="1" applyBorder="1" applyAlignment="1">
      <alignment horizontal="right"/>
      <protection hidden="1"/>
    </xf>
    <xf numFmtId="0" fontId="3" fillId="0" borderId="55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5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4" fillId="37" borderId="18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173" fontId="0" fillId="0" borderId="10" xfId="61" applyNumberFormat="1" applyFont="1" applyBorder="1" applyAlignment="1">
      <alignment horizontal="center"/>
      <protection hidden="1"/>
    </xf>
    <xf numFmtId="0" fontId="0" fillId="0" borderId="53" xfId="0" applyBorder="1" applyAlignment="1">
      <alignment horizontal="right"/>
    </xf>
    <xf numFmtId="177" fontId="0" fillId="0" borderId="57" xfId="61" applyFont="1" applyBorder="1" applyAlignment="1">
      <alignment horizontal="left"/>
      <protection hidden="1"/>
    </xf>
    <xf numFmtId="177" fontId="0" fillId="0" borderId="53" xfId="61" applyFont="1" applyBorder="1" applyAlignment="1">
      <alignment horizontal="left"/>
      <protection hidden="1"/>
    </xf>
    <xf numFmtId="177" fontId="0" fillId="0" borderId="58" xfId="61" applyFont="1" applyBorder="1" applyAlignment="1">
      <alignment horizontal="left"/>
      <protection hidden="1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0" applyFont="1" applyAlignment="1">
      <alignment horizontal="center"/>
    </xf>
    <xf numFmtId="177" fontId="0" fillId="0" borderId="18" xfId="61" applyFont="1" applyBorder="1" applyAlignment="1">
      <alignment horizontal="left"/>
      <protection hidden="1"/>
    </xf>
    <xf numFmtId="177" fontId="0" fillId="0" borderId="10" xfId="61" applyFont="1" applyBorder="1" applyAlignment="1">
      <alignment horizontal="left"/>
      <protection hidden="1"/>
    </xf>
    <xf numFmtId="177" fontId="0" fillId="0" borderId="11" xfId="61" applyFont="1" applyBorder="1" applyAlignment="1">
      <alignment horizontal="left"/>
      <protection hidden="1"/>
    </xf>
    <xf numFmtId="0" fontId="60" fillId="0" borderId="59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60" fillId="0" borderId="44" xfId="0" applyFont="1" applyBorder="1" applyAlignment="1">
      <alignment horizontal="center" wrapText="1"/>
    </xf>
    <xf numFmtId="0" fontId="60" fillId="0" borderId="57" xfId="0" applyFont="1" applyBorder="1" applyAlignment="1">
      <alignment horizontal="center" wrapText="1"/>
    </xf>
    <xf numFmtId="0" fontId="60" fillId="0" borderId="53" xfId="0" applyFont="1" applyBorder="1" applyAlignment="1">
      <alignment horizontal="center" wrapText="1"/>
    </xf>
    <xf numFmtId="0" fontId="60" fillId="0" borderId="58" xfId="0" applyFont="1" applyBorder="1" applyAlignment="1">
      <alignment horizontal="center" wrapText="1"/>
    </xf>
    <xf numFmtId="0" fontId="0" fillId="0" borderId="53" xfId="0" applyBorder="1" applyAlignment="1" applyProtection="1">
      <alignment horizontal="right"/>
      <protection locked="0"/>
    </xf>
    <xf numFmtId="14" fontId="0" fillId="0" borderId="57" xfId="0" applyNumberForma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177" fontId="0" fillId="0" borderId="57" xfId="61" applyFont="1" applyBorder="1" applyAlignment="1" applyProtection="1">
      <alignment horizontal="center"/>
      <protection hidden="1" locked="0"/>
    </xf>
    <xf numFmtId="177" fontId="0" fillId="0" borderId="53" xfId="61" applyFont="1" applyBorder="1" applyAlignment="1" applyProtection="1">
      <alignment horizontal="center"/>
      <protection hidden="1" locked="0"/>
    </xf>
    <xf numFmtId="177" fontId="0" fillId="0" borderId="58" xfId="61" applyFont="1" applyBorder="1" applyAlignment="1" applyProtection="1">
      <alignment horizontal="center"/>
      <protection hidden="1" locked="0"/>
    </xf>
    <xf numFmtId="14" fontId="0" fillId="0" borderId="53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7" xfId="0" applyFont="1" applyBorder="1" applyAlignment="1" applyProtection="1">
      <alignment horizontal="left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53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57" xfId="0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0" fillId="35" borderId="16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16" fillId="35" borderId="18" xfId="0" applyFont="1" applyFill="1" applyBorder="1" applyAlignment="1">
      <alignment horizontal="left"/>
    </xf>
    <xf numFmtId="0" fontId="16" fillId="35" borderId="10" xfId="0" applyFont="1" applyFill="1" applyBorder="1" applyAlignment="1">
      <alignment horizontal="left"/>
    </xf>
    <xf numFmtId="0" fontId="16" fillId="35" borderId="0" xfId="0" applyFont="1" applyFill="1" applyBorder="1" applyAlignment="1">
      <alignment horizontal="left"/>
    </xf>
    <xf numFmtId="0" fontId="0" fillId="35" borderId="18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77" fontId="0" fillId="35" borderId="10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77" fontId="8" fillId="35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77" fontId="8" fillId="35" borderId="10" xfId="61" applyFont="1" applyFill="1" applyBorder="1" applyAlignment="1">
      <alignment horizontal="center"/>
      <protection hidden="1"/>
    </xf>
    <xf numFmtId="177" fontId="8" fillId="35" borderId="11" xfId="61" applyFont="1" applyFill="1" applyBorder="1" applyAlignment="1">
      <alignment horizontal="center"/>
      <protection hidden="1"/>
    </xf>
    <xf numFmtId="2" fontId="61" fillId="35" borderId="10" xfId="0" applyNumberFormat="1" applyFont="1" applyFill="1" applyBorder="1" applyAlignment="1">
      <alignment horizontal="center"/>
    </xf>
    <xf numFmtId="0" fontId="61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77" fontId="0" fillId="35" borderId="10" xfId="61" applyFont="1" applyFill="1" applyBorder="1" applyAlignment="1">
      <alignment horizontal="right"/>
      <protection hidden="1"/>
    </xf>
    <xf numFmtId="177" fontId="0" fillId="35" borderId="11" xfId="61" applyFont="1" applyFill="1" applyBorder="1" applyAlignment="1">
      <alignment horizontal="right"/>
      <protection hidden="1"/>
    </xf>
    <xf numFmtId="4" fontId="17" fillId="38" borderId="10" xfId="0" applyNumberFormat="1" applyFont="1" applyFill="1" applyBorder="1" applyAlignment="1">
      <alignment horizontal="right"/>
    </xf>
    <xf numFmtId="4" fontId="17" fillId="38" borderId="11" xfId="0" applyNumberFormat="1" applyFont="1" applyFill="1" applyBorder="1" applyAlignment="1">
      <alignment horizontal="right"/>
    </xf>
    <xf numFmtId="0" fontId="0" fillId="35" borderId="16" xfId="0" applyFill="1" applyBorder="1" applyAlignment="1">
      <alignment horizontal="center"/>
    </xf>
    <xf numFmtId="177" fontId="1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0" fillId="0" borderId="0" xfId="44" applyFill="1" applyBorder="1" applyAlignment="1" applyProtection="1">
      <alignment horizontal="center"/>
      <protection hidden="1"/>
    </xf>
    <xf numFmtId="0" fontId="10" fillId="0" borderId="0" xfId="44" applyFont="1" applyFill="1" applyBorder="1" applyAlignment="1" applyProtection="1">
      <alignment horizontal="center"/>
      <protection hidden="1"/>
    </xf>
    <xf numFmtId="0" fontId="1" fillId="39" borderId="12" xfId="0" applyFont="1" applyFill="1" applyBorder="1" applyAlignment="1" applyProtection="1">
      <alignment horizontal="center"/>
      <protection hidden="1"/>
    </xf>
    <xf numFmtId="0" fontId="1" fillId="34" borderId="12" xfId="0" applyFont="1" applyFill="1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left"/>
      <protection hidden="1"/>
    </xf>
    <xf numFmtId="14" fontId="1" fillId="40" borderId="12" xfId="0" applyNumberFormat="1" applyFont="1" applyFill="1" applyBorder="1" applyAlignment="1" applyProtection="1">
      <alignment horizontal="center"/>
      <protection hidden="1"/>
    </xf>
    <xf numFmtId="0" fontId="1" fillId="40" borderId="12" xfId="0" applyFont="1" applyFill="1" applyBorder="1" applyAlignment="1" applyProtection="1">
      <alignment horizontal="center"/>
      <protection hidden="1"/>
    </xf>
    <xf numFmtId="0" fontId="9" fillId="39" borderId="12" xfId="0" applyFont="1" applyFill="1" applyBorder="1" applyAlignment="1" applyProtection="1">
      <alignment horizontal="center"/>
      <protection hidden="1"/>
    </xf>
    <xf numFmtId="4" fontId="15" fillId="36" borderId="54" xfId="0" applyNumberFormat="1" applyFont="1" applyFill="1" applyBorder="1" applyAlignment="1" applyProtection="1">
      <alignment horizontal="right"/>
      <protection hidden="1"/>
    </xf>
    <xf numFmtId="0" fontId="4" fillId="34" borderId="12" xfId="0" applyFont="1" applyFill="1" applyBorder="1" applyAlignment="1" applyProtection="1">
      <alignment horizont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T299"/>
  <sheetViews>
    <sheetView showGridLines="0" showRowColHeaders="0" zoomScalePageLayoutView="0" workbookViewId="0" topLeftCell="U1">
      <selection activeCell="V6" sqref="V6:BF6"/>
    </sheetView>
  </sheetViews>
  <sheetFormatPr defaultColWidth="1.8515625" defaultRowHeight="12.75"/>
  <sheetData>
    <row r="1" spans="1:176" ht="13.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  <c r="T1" s="6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</row>
    <row r="2" spans="1:176" ht="21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107"/>
      <c r="V2" s="176" t="s">
        <v>0</v>
      </c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07"/>
      <c r="BU2" s="6"/>
      <c r="BV2" s="6"/>
      <c r="BW2" s="6"/>
      <c r="BX2" s="6"/>
      <c r="BY2" s="68" t="s">
        <v>78</v>
      </c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70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</row>
    <row r="3" spans="1:17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  <c r="T3" s="6"/>
      <c r="U3" s="107"/>
      <c r="V3" s="177" t="s">
        <v>22</v>
      </c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07"/>
      <c r="BU3" s="6"/>
      <c r="BV3" s="6"/>
      <c r="BW3" s="6"/>
      <c r="BX3" s="6"/>
      <c r="BY3" s="71" t="s">
        <v>73</v>
      </c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3"/>
      <c r="CL3" s="74">
        <f>+BJ27</f>
        <v>0</v>
      </c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5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</row>
    <row r="4" spans="1:176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  <c r="T4" s="6"/>
      <c r="U4" s="107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107"/>
      <c r="BU4" s="6"/>
      <c r="BV4" s="6"/>
      <c r="BW4" s="6"/>
      <c r="BX4" s="6"/>
      <c r="BY4" s="71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3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5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</row>
    <row r="5" spans="1:176" s="1" customFormat="1" ht="8.25" customHeight="1" thickTop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"/>
      <c r="T5" s="6"/>
      <c r="U5" s="107"/>
      <c r="V5" s="140" t="s">
        <v>1</v>
      </c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2"/>
      <c r="BG5" s="140" t="s">
        <v>2</v>
      </c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2"/>
      <c r="BT5" s="107"/>
      <c r="BU5" s="6"/>
      <c r="BV5" s="6"/>
      <c r="BW5" s="6"/>
      <c r="BX5" s="6"/>
      <c r="BY5" s="76" t="s">
        <v>75</v>
      </c>
      <c r="BZ5" s="77"/>
      <c r="CA5" s="77"/>
      <c r="CB5" s="77"/>
      <c r="CC5" s="77"/>
      <c r="CD5" s="77"/>
      <c r="CE5" s="77"/>
      <c r="CF5" s="77"/>
      <c r="CG5" s="77"/>
      <c r="CH5" s="77"/>
      <c r="CI5" s="80" t="s">
        <v>76</v>
      </c>
      <c r="CJ5" s="77"/>
      <c r="CK5" s="77"/>
      <c r="CL5" s="77"/>
      <c r="CM5" s="77"/>
      <c r="CN5" s="77"/>
      <c r="CO5" s="77"/>
      <c r="CP5" s="77"/>
      <c r="CQ5" s="77"/>
      <c r="CR5" s="80" t="s">
        <v>77</v>
      </c>
      <c r="CS5" s="77"/>
      <c r="CT5" s="77"/>
      <c r="CU5" s="77"/>
      <c r="CV5" s="77"/>
      <c r="CW5" s="77"/>
      <c r="CX5" s="77"/>
      <c r="CY5" s="81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</row>
    <row r="6" spans="1:176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"/>
      <c r="T6" s="6"/>
      <c r="U6" s="107"/>
      <c r="V6" s="178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3"/>
      <c r="BG6" s="170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71"/>
      <c r="BT6" s="107"/>
      <c r="BU6" s="6"/>
      <c r="BV6" s="6"/>
      <c r="BW6" s="6"/>
      <c r="BX6" s="6"/>
      <c r="BY6" s="78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82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</row>
    <row r="7" spans="1:176" s="1" customFormat="1" ht="8.25" customHeight="1" thickTop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6"/>
      <c r="T7" s="6"/>
      <c r="U7" s="107"/>
      <c r="V7" s="140" t="s">
        <v>3</v>
      </c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2"/>
      <c r="BT7" s="107"/>
      <c r="BU7" s="6"/>
      <c r="BV7" s="6"/>
      <c r="BW7" s="6"/>
      <c r="BX7" s="6"/>
      <c r="BY7" s="60">
        <v>1</v>
      </c>
      <c r="BZ7" s="61"/>
      <c r="CA7" s="66">
        <f>+tabela!D23</f>
        <v>1212</v>
      </c>
      <c r="CB7" s="61"/>
      <c r="CC7" s="61"/>
      <c r="CD7" s="61"/>
      <c r="CE7" s="61"/>
      <c r="CF7" s="61"/>
      <c r="CG7" s="61"/>
      <c r="CH7" s="61"/>
      <c r="CI7" s="55">
        <f>IF(CL3=0,0,IF(CL3&lt;CA7,+CL3*tabela!C23,+CA7*tabela!C23))</f>
        <v>0</v>
      </c>
      <c r="CJ7" s="55"/>
      <c r="CK7" s="55"/>
      <c r="CL7" s="55"/>
      <c r="CM7" s="55"/>
      <c r="CN7" s="55"/>
      <c r="CO7" s="55"/>
      <c r="CP7" s="55"/>
      <c r="CQ7" s="55"/>
      <c r="CR7" s="55">
        <f>IF(CL3&lt;CA7,0,+CL3-CA7)</f>
        <v>0</v>
      </c>
      <c r="CS7" s="55"/>
      <c r="CT7" s="55"/>
      <c r="CU7" s="55"/>
      <c r="CV7" s="55"/>
      <c r="CW7" s="55"/>
      <c r="CX7" s="55"/>
      <c r="CY7" s="58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</row>
    <row r="8" spans="1:176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"/>
      <c r="T8" s="6"/>
      <c r="U8" s="107"/>
      <c r="V8" s="178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80"/>
      <c r="BT8" s="107"/>
      <c r="BU8" s="6"/>
      <c r="BV8" s="6"/>
      <c r="BW8" s="6"/>
      <c r="BX8" s="6"/>
      <c r="BY8" s="62"/>
      <c r="BZ8" s="63"/>
      <c r="CA8" s="63"/>
      <c r="CB8" s="63"/>
      <c r="CC8" s="63"/>
      <c r="CD8" s="63"/>
      <c r="CE8" s="63"/>
      <c r="CF8" s="63"/>
      <c r="CG8" s="63"/>
      <c r="CH8" s="63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9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</row>
    <row r="9" spans="1:176" ht="6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6"/>
      <c r="T9" s="6"/>
      <c r="U9" s="107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07"/>
      <c r="BU9" s="6"/>
      <c r="BV9" s="6"/>
      <c r="BW9" s="6"/>
      <c r="BX9" s="6"/>
      <c r="BY9" s="62">
        <v>2</v>
      </c>
      <c r="BZ9" s="63"/>
      <c r="CA9" s="67">
        <f>+tabela!D24</f>
        <v>1215.78</v>
      </c>
      <c r="CB9" s="63"/>
      <c r="CC9" s="63"/>
      <c r="CD9" s="63"/>
      <c r="CE9" s="63"/>
      <c r="CF9" s="63"/>
      <c r="CG9" s="63"/>
      <c r="CH9" s="63"/>
      <c r="CI9" s="56">
        <f>IF(CR7=0,0,IF(CR7&lt;CA9,CR7*tabela!C24,IF(CR7&gt;CA9,CA9*tabela!C24)))</f>
        <v>0</v>
      </c>
      <c r="CJ9" s="56"/>
      <c r="CK9" s="56"/>
      <c r="CL9" s="56"/>
      <c r="CM9" s="56"/>
      <c r="CN9" s="56"/>
      <c r="CO9" s="56"/>
      <c r="CP9" s="56"/>
      <c r="CQ9" s="56"/>
      <c r="CR9" s="56">
        <f>IF(CR7&lt;CA9,0,CR7-CA9)</f>
        <v>0</v>
      </c>
      <c r="CS9" s="56"/>
      <c r="CT9" s="56"/>
      <c r="CU9" s="56"/>
      <c r="CV9" s="56"/>
      <c r="CW9" s="56"/>
      <c r="CX9" s="56"/>
      <c r="CY9" s="59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</row>
    <row r="10" spans="1:176" s="1" customFormat="1" ht="8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"/>
      <c r="T10" s="6"/>
      <c r="U10" s="107"/>
      <c r="V10" s="140" t="s">
        <v>4</v>
      </c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2"/>
      <c r="AX10" s="143" t="s">
        <v>6</v>
      </c>
      <c r="AY10" s="144"/>
      <c r="AZ10" s="144"/>
      <c r="BA10" s="144"/>
      <c r="BB10" s="144"/>
      <c r="BC10" s="144"/>
      <c r="BD10" s="144"/>
      <c r="BE10" s="144"/>
      <c r="BF10" s="145"/>
      <c r="BG10" s="143" t="s">
        <v>5</v>
      </c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5"/>
      <c r="BT10" s="107"/>
      <c r="BU10" s="6"/>
      <c r="BV10" s="6"/>
      <c r="BW10" s="6"/>
      <c r="BX10" s="6"/>
      <c r="BY10" s="62"/>
      <c r="BZ10" s="63"/>
      <c r="CA10" s="63"/>
      <c r="CB10" s="63"/>
      <c r="CC10" s="63"/>
      <c r="CD10" s="63"/>
      <c r="CE10" s="63"/>
      <c r="CF10" s="63"/>
      <c r="CG10" s="63"/>
      <c r="CH10" s="63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9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</row>
    <row r="11" spans="1:17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6"/>
      <c r="U11" s="107"/>
      <c r="V11" s="184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3"/>
      <c r="AX11" s="170"/>
      <c r="AY11" s="169"/>
      <c r="AZ11" s="169"/>
      <c r="BA11" s="169"/>
      <c r="BB11" s="169"/>
      <c r="BC11" s="169"/>
      <c r="BD11" s="169"/>
      <c r="BE11" s="169"/>
      <c r="BF11" s="171"/>
      <c r="BG11" s="170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71"/>
      <c r="BT11" s="107"/>
      <c r="BU11" s="6"/>
      <c r="BV11" s="6"/>
      <c r="BW11" s="6"/>
      <c r="BX11" s="6"/>
      <c r="BY11" s="62"/>
      <c r="BZ11" s="63"/>
      <c r="CA11" s="63"/>
      <c r="CB11" s="63"/>
      <c r="CC11" s="63"/>
      <c r="CD11" s="63"/>
      <c r="CE11" s="63"/>
      <c r="CF11" s="63"/>
      <c r="CG11" s="63"/>
      <c r="CH11" s="63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9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</row>
    <row r="12" spans="1:176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6"/>
      <c r="T12" s="6"/>
      <c r="U12" s="107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07"/>
      <c r="BU12" s="6"/>
      <c r="BV12" s="6"/>
      <c r="BW12" s="6"/>
      <c r="BX12" s="6"/>
      <c r="BY12" s="62">
        <v>3</v>
      </c>
      <c r="BZ12" s="63"/>
      <c r="CA12" s="67">
        <f>+tabela!D25</f>
        <v>1213.8899999999999</v>
      </c>
      <c r="CB12" s="63"/>
      <c r="CC12" s="63"/>
      <c r="CD12" s="63"/>
      <c r="CE12" s="63"/>
      <c r="CF12" s="63"/>
      <c r="CG12" s="63"/>
      <c r="CH12" s="63"/>
      <c r="CI12" s="56">
        <f>IF(CR9=0,0,IF(CR9&lt;CA12,CR9*tabela!C25,IF(CR9&gt;CA12,CA12*tabela!C25)))</f>
        <v>0</v>
      </c>
      <c r="CJ12" s="56"/>
      <c r="CK12" s="56"/>
      <c r="CL12" s="56"/>
      <c r="CM12" s="56"/>
      <c r="CN12" s="56"/>
      <c r="CO12" s="56"/>
      <c r="CP12" s="56"/>
      <c r="CQ12" s="56"/>
      <c r="CR12" s="56">
        <f>IF(CR9&lt;CA12,0,CR9-CA12)</f>
        <v>0</v>
      </c>
      <c r="CS12" s="56"/>
      <c r="CT12" s="56"/>
      <c r="CU12" s="56"/>
      <c r="CV12" s="56"/>
      <c r="CW12" s="56"/>
      <c r="CX12" s="56"/>
      <c r="CY12" s="59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</row>
    <row r="13" spans="1:176" s="1" customFormat="1" ht="8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"/>
      <c r="T13" s="6"/>
      <c r="U13" s="107"/>
      <c r="V13" s="140" t="s">
        <v>7</v>
      </c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2"/>
      <c r="AU13" s="140" t="s">
        <v>8</v>
      </c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2"/>
      <c r="BT13" s="107"/>
      <c r="BU13" s="6"/>
      <c r="BV13" s="6"/>
      <c r="BW13" s="6"/>
      <c r="BX13" s="6"/>
      <c r="BY13" s="62"/>
      <c r="BZ13" s="63"/>
      <c r="CA13" s="63"/>
      <c r="CB13" s="63"/>
      <c r="CC13" s="63"/>
      <c r="CD13" s="63"/>
      <c r="CE13" s="63"/>
      <c r="CF13" s="63"/>
      <c r="CG13" s="63"/>
      <c r="CH13" s="63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9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</row>
    <row r="14" spans="1:176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6"/>
      <c r="T14" s="6"/>
      <c r="U14" s="107"/>
      <c r="V14" s="168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84" t="s">
        <v>9</v>
      </c>
      <c r="AI14" s="84"/>
      <c r="AJ14" s="84"/>
      <c r="AK14" s="175"/>
      <c r="AL14" s="169"/>
      <c r="AM14" s="169"/>
      <c r="AN14" s="169"/>
      <c r="AO14" s="169"/>
      <c r="AP14" s="169"/>
      <c r="AQ14" s="169"/>
      <c r="AR14" s="169"/>
      <c r="AS14" s="169"/>
      <c r="AT14" s="171"/>
      <c r="AU14" s="168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84" t="s">
        <v>9</v>
      </c>
      <c r="BH14" s="84"/>
      <c r="BI14" s="84"/>
      <c r="BJ14" s="175"/>
      <c r="BK14" s="169"/>
      <c r="BL14" s="169"/>
      <c r="BM14" s="169"/>
      <c r="BN14" s="169"/>
      <c r="BO14" s="169"/>
      <c r="BP14" s="169"/>
      <c r="BQ14" s="169"/>
      <c r="BR14" s="169"/>
      <c r="BS14" s="171"/>
      <c r="BT14" s="107"/>
      <c r="BU14" s="6"/>
      <c r="BV14" s="6"/>
      <c r="BW14" s="6"/>
      <c r="BX14" s="6"/>
      <c r="BY14" s="62"/>
      <c r="BZ14" s="63"/>
      <c r="CA14" s="63"/>
      <c r="CB14" s="63"/>
      <c r="CC14" s="63"/>
      <c r="CD14" s="63"/>
      <c r="CE14" s="63"/>
      <c r="CF14" s="63"/>
      <c r="CG14" s="63"/>
      <c r="CH14" s="63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9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</row>
    <row r="15" spans="1:176" ht="6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6"/>
      <c r="T15" s="6"/>
      <c r="U15" s="107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07"/>
      <c r="BU15" s="6"/>
      <c r="BV15" s="6"/>
      <c r="BW15" s="6"/>
      <c r="BX15" s="6"/>
      <c r="BY15" s="62">
        <v>4</v>
      </c>
      <c r="BZ15" s="63"/>
      <c r="CA15" s="67">
        <f>+tabela!D26</f>
        <v>3446.81</v>
      </c>
      <c r="CB15" s="63"/>
      <c r="CC15" s="63"/>
      <c r="CD15" s="63"/>
      <c r="CE15" s="63"/>
      <c r="CF15" s="63"/>
      <c r="CG15" s="63"/>
      <c r="CH15" s="63"/>
      <c r="CI15" s="56">
        <f>IF(CR12=0,0,IF(CR12&lt;CA15,CR12*tabela!C26,IF(CR12&gt;CA15,CA15*tabela!C26)))</f>
        <v>0</v>
      </c>
      <c r="CJ15" s="56"/>
      <c r="CK15" s="56"/>
      <c r="CL15" s="56"/>
      <c r="CM15" s="56"/>
      <c r="CN15" s="56"/>
      <c r="CO15" s="56"/>
      <c r="CP15" s="56"/>
      <c r="CQ15" s="56"/>
      <c r="CR15" s="56">
        <f>IF(CR12&lt;CA15,0,CR12-CA15)</f>
        <v>0</v>
      </c>
      <c r="CS15" s="56"/>
      <c r="CT15" s="56"/>
      <c r="CU15" s="56"/>
      <c r="CV15" s="56"/>
      <c r="CW15" s="56"/>
      <c r="CX15" s="56"/>
      <c r="CY15" s="59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</row>
    <row r="16" spans="1:176" s="1" customFormat="1" ht="8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"/>
      <c r="T16" s="6"/>
      <c r="U16" s="107"/>
      <c r="V16" s="143" t="s">
        <v>10</v>
      </c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5"/>
      <c r="AI16" s="143" t="s">
        <v>11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5"/>
      <c r="AU16" s="143" t="s">
        <v>12</v>
      </c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5"/>
      <c r="BH16" s="143" t="s">
        <v>13</v>
      </c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5"/>
      <c r="BT16" s="107"/>
      <c r="BU16" s="6"/>
      <c r="BV16" s="6"/>
      <c r="BW16" s="6"/>
      <c r="BX16" s="6"/>
      <c r="BY16" s="62"/>
      <c r="BZ16" s="63"/>
      <c r="CA16" s="63"/>
      <c r="CB16" s="63"/>
      <c r="CC16" s="63"/>
      <c r="CD16" s="63"/>
      <c r="CE16" s="63"/>
      <c r="CF16" s="63"/>
      <c r="CG16" s="63"/>
      <c r="CH16" s="63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9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</row>
    <row r="17" spans="1:176" ht="13.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6"/>
      <c r="T17" s="6"/>
      <c r="U17" s="107"/>
      <c r="V17" s="170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71"/>
      <c r="AI17" s="172">
        <v>0</v>
      </c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4"/>
      <c r="AU17" s="168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71"/>
      <c r="BH17" s="172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4"/>
      <c r="BT17" s="107"/>
      <c r="BU17" s="6"/>
      <c r="BV17" s="6"/>
      <c r="BW17" s="6"/>
      <c r="BX17" s="6"/>
      <c r="BY17" s="64"/>
      <c r="BZ17" s="65"/>
      <c r="CA17" s="65"/>
      <c r="CB17" s="65"/>
      <c r="CC17" s="65"/>
      <c r="CD17" s="65"/>
      <c r="CE17" s="65"/>
      <c r="CF17" s="65"/>
      <c r="CG17" s="65"/>
      <c r="CH17" s="65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83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</row>
    <row r="18" spans="1:176" ht="13.5" thickTop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6"/>
      <c r="T18" s="6"/>
      <c r="U18" s="107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07"/>
      <c r="BU18" s="6"/>
      <c r="BV18" s="6"/>
      <c r="BW18" s="6"/>
      <c r="BX18" s="6"/>
      <c r="BY18" s="38" t="s">
        <v>74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6">
        <f>+tabela!D27</f>
        <v>828.54</v>
      </c>
      <c r="CJ18" s="36"/>
      <c r="CK18" s="36"/>
      <c r="CL18" s="36"/>
      <c r="CM18" s="36"/>
      <c r="CN18" s="36"/>
      <c r="CO18" s="36"/>
      <c r="CP18" s="36"/>
      <c r="CQ18" s="36"/>
      <c r="CR18" s="30">
        <f>SUM(CI7:CQ17)</f>
        <v>0</v>
      </c>
      <c r="CS18" s="31"/>
      <c r="CT18" s="31"/>
      <c r="CU18" s="31"/>
      <c r="CV18" s="31"/>
      <c r="CW18" s="31"/>
      <c r="CX18" s="31"/>
      <c r="CY18" s="32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</row>
    <row r="19" spans="1:176" ht="16.5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6"/>
      <c r="T19" s="6"/>
      <c r="U19" s="107"/>
      <c r="V19" s="157" t="s">
        <v>14</v>
      </c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07"/>
      <c r="BU19" s="6"/>
      <c r="BV19" s="6"/>
      <c r="BW19" s="6"/>
      <c r="BX19" s="6"/>
      <c r="BY19" s="40"/>
      <c r="BZ19" s="41"/>
      <c r="CA19" s="41"/>
      <c r="CB19" s="41"/>
      <c r="CC19" s="41"/>
      <c r="CD19" s="41"/>
      <c r="CE19" s="41"/>
      <c r="CF19" s="41"/>
      <c r="CG19" s="41"/>
      <c r="CH19" s="41"/>
      <c r="CI19" s="37"/>
      <c r="CJ19" s="37"/>
      <c r="CK19" s="37"/>
      <c r="CL19" s="37"/>
      <c r="CM19" s="37"/>
      <c r="CN19" s="37"/>
      <c r="CO19" s="37"/>
      <c r="CP19" s="37"/>
      <c r="CQ19" s="37"/>
      <c r="CR19" s="33"/>
      <c r="CS19" s="34"/>
      <c r="CT19" s="34"/>
      <c r="CU19" s="34"/>
      <c r="CV19" s="34"/>
      <c r="CW19" s="34"/>
      <c r="CX19" s="34"/>
      <c r="CY19" s="35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</row>
    <row r="20" spans="1:176" ht="13.5" thickTop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6"/>
      <c r="T20" s="6"/>
      <c r="U20" s="107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107"/>
      <c r="BU20" s="6"/>
      <c r="BV20" s="6"/>
      <c r="BW20" s="6"/>
      <c r="BX20" s="6"/>
      <c r="BY20" s="12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3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</row>
    <row r="21" spans="1:176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6"/>
      <c r="T21" s="6"/>
      <c r="U21" s="107"/>
      <c r="V21" s="146" t="s">
        <v>15</v>
      </c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8"/>
      <c r="BT21" s="107"/>
      <c r="BU21" s="6"/>
      <c r="BV21" s="6"/>
      <c r="BW21" s="6"/>
      <c r="BX21" s="6"/>
      <c r="BY21" s="12"/>
      <c r="BZ21" s="192" t="s">
        <v>63</v>
      </c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4"/>
      <c r="CY21" s="13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</row>
    <row r="22" spans="1:176" s="1" customFormat="1" ht="8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6"/>
      <c r="T22" s="6"/>
      <c r="U22" s="107"/>
      <c r="V22" s="140" t="s">
        <v>16</v>
      </c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2"/>
      <c r="AZ22" s="143" t="s">
        <v>17</v>
      </c>
      <c r="BA22" s="144"/>
      <c r="BB22" s="144"/>
      <c r="BC22" s="144"/>
      <c r="BD22" s="144"/>
      <c r="BE22" s="144"/>
      <c r="BF22" s="144"/>
      <c r="BG22" s="144"/>
      <c r="BH22" s="144"/>
      <c r="BI22" s="145"/>
      <c r="BJ22" s="143" t="s">
        <v>17</v>
      </c>
      <c r="BK22" s="144"/>
      <c r="BL22" s="144"/>
      <c r="BM22" s="144"/>
      <c r="BN22" s="144"/>
      <c r="BO22" s="144"/>
      <c r="BP22" s="144"/>
      <c r="BQ22" s="144"/>
      <c r="BR22" s="144"/>
      <c r="BS22" s="145"/>
      <c r="BT22" s="107"/>
      <c r="BU22" s="6"/>
      <c r="BV22" s="6"/>
      <c r="BW22" s="6"/>
      <c r="BX22" s="6"/>
      <c r="BY22" s="12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3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</row>
    <row r="23" spans="1:17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  <c r="T23" s="6"/>
      <c r="U23" s="107"/>
      <c r="V23" s="124" t="s">
        <v>18</v>
      </c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67">
        <v>30</v>
      </c>
      <c r="AH23" s="167"/>
      <c r="AI23" s="167"/>
      <c r="AJ23" s="167"/>
      <c r="AK23" s="167"/>
      <c r="AL23" s="84" t="s">
        <v>19</v>
      </c>
      <c r="AM23" s="84"/>
      <c r="AN23" s="84"/>
      <c r="AO23" s="150"/>
      <c r="AP23" s="150"/>
      <c r="AQ23" s="150"/>
      <c r="AR23" s="150"/>
      <c r="AS23" s="150"/>
      <c r="AT23" s="150"/>
      <c r="AU23" s="84"/>
      <c r="AV23" s="84"/>
      <c r="AW23" s="84"/>
      <c r="AX23" s="84"/>
      <c r="AY23" s="123"/>
      <c r="AZ23" s="151">
        <f>IF(AG23=0,0,IF(AG23&gt;=31,0,SUM(BH17/30)*AG23))</f>
        <v>0</v>
      </c>
      <c r="BA23" s="152"/>
      <c r="BB23" s="152"/>
      <c r="BC23" s="152"/>
      <c r="BD23" s="152"/>
      <c r="BE23" s="152"/>
      <c r="BF23" s="152"/>
      <c r="BG23" s="152"/>
      <c r="BH23" s="152"/>
      <c r="BI23" s="153"/>
      <c r="BJ23" s="161">
        <f>IF(AG23&gt;=31,"QUANTIDADE DE DIAS INVÁLIDA","")</f>
      </c>
      <c r="BK23" s="162"/>
      <c r="BL23" s="162"/>
      <c r="BM23" s="162"/>
      <c r="BN23" s="162"/>
      <c r="BO23" s="162"/>
      <c r="BP23" s="162"/>
      <c r="BQ23" s="162"/>
      <c r="BR23" s="162"/>
      <c r="BS23" s="163"/>
      <c r="BT23" s="107"/>
      <c r="BU23" s="6"/>
      <c r="BV23" s="6"/>
      <c r="BW23" s="6"/>
      <c r="BX23" s="6"/>
      <c r="BY23" s="12"/>
      <c r="BZ23" s="189" t="s">
        <v>64</v>
      </c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8"/>
      <c r="CQ23" s="195">
        <f>+BJ27</f>
        <v>0</v>
      </c>
      <c r="CR23" s="193"/>
      <c r="CS23" s="193"/>
      <c r="CT23" s="193"/>
      <c r="CU23" s="193"/>
      <c r="CV23" s="193"/>
      <c r="CW23" s="193"/>
      <c r="CX23" s="194"/>
      <c r="CY23" s="13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</row>
    <row r="24" spans="1:17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  <c r="T24" s="6"/>
      <c r="U24" s="107"/>
      <c r="V24" s="154" t="s">
        <v>20</v>
      </c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6"/>
      <c r="AZ24" s="158">
        <f>+AZ23/3</f>
        <v>0</v>
      </c>
      <c r="BA24" s="159"/>
      <c r="BB24" s="159"/>
      <c r="BC24" s="159"/>
      <c r="BD24" s="159"/>
      <c r="BE24" s="159"/>
      <c r="BF24" s="159"/>
      <c r="BG24" s="159"/>
      <c r="BH24" s="159"/>
      <c r="BI24" s="160"/>
      <c r="BJ24" s="161"/>
      <c r="BK24" s="162"/>
      <c r="BL24" s="162"/>
      <c r="BM24" s="162"/>
      <c r="BN24" s="162"/>
      <c r="BO24" s="162"/>
      <c r="BP24" s="162"/>
      <c r="BQ24" s="162"/>
      <c r="BR24" s="162"/>
      <c r="BS24" s="163"/>
      <c r="BT24" s="107"/>
      <c r="BU24" s="6"/>
      <c r="BV24" s="6"/>
      <c r="BW24" s="6"/>
      <c r="BX24" s="6"/>
      <c r="BY24" s="12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204" t="s">
        <v>72</v>
      </c>
      <c r="CL24" s="204"/>
      <c r="CM24" s="204"/>
      <c r="CN24" s="204"/>
      <c r="CO24" s="204"/>
      <c r="CP24" s="204"/>
      <c r="CQ24" s="196"/>
      <c r="CR24" s="196"/>
      <c r="CS24" s="196"/>
      <c r="CT24" s="196"/>
      <c r="CU24" s="196"/>
      <c r="CV24" s="196"/>
      <c r="CW24" s="196"/>
      <c r="CX24" s="196"/>
      <c r="CY24" s="13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</row>
    <row r="25" spans="1:17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6"/>
      <c r="T25" s="6"/>
      <c r="U25" s="107"/>
      <c r="V25" s="128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30"/>
      <c r="AZ25" s="131"/>
      <c r="BA25" s="132"/>
      <c r="BB25" s="132"/>
      <c r="BC25" s="132"/>
      <c r="BD25" s="132"/>
      <c r="BE25" s="132"/>
      <c r="BF25" s="132"/>
      <c r="BG25" s="132"/>
      <c r="BH25" s="132"/>
      <c r="BI25" s="133"/>
      <c r="BJ25" s="161"/>
      <c r="BK25" s="162"/>
      <c r="BL25" s="162"/>
      <c r="BM25" s="162"/>
      <c r="BN25" s="162"/>
      <c r="BO25" s="162"/>
      <c r="BP25" s="162"/>
      <c r="BQ25" s="162"/>
      <c r="BR25" s="162"/>
      <c r="BS25" s="163"/>
      <c r="BT25" s="107"/>
      <c r="BU25" s="6"/>
      <c r="BV25" s="6"/>
      <c r="BW25" s="6"/>
      <c r="BX25" s="6"/>
      <c r="BY25" s="12"/>
      <c r="BZ25" s="23" t="s">
        <v>65</v>
      </c>
      <c r="CA25" s="24"/>
      <c r="CB25" s="24"/>
      <c r="CC25" s="24"/>
      <c r="CD25" s="202"/>
      <c r="CE25" s="202"/>
      <c r="CF25" s="202"/>
      <c r="CG25" s="202"/>
      <c r="CH25" s="202"/>
      <c r="CI25" s="202"/>
      <c r="CJ25" s="24"/>
      <c r="CK25" s="203"/>
      <c r="CL25" s="203"/>
      <c r="CM25" s="203"/>
      <c r="CN25" s="203"/>
      <c r="CO25" s="203"/>
      <c r="CP25" s="203"/>
      <c r="CQ25" s="197">
        <f>+AZ30</f>
        <v>0</v>
      </c>
      <c r="CR25" s="198"/>
      <c r="CS25" s="198"/>
      <c r="CT25" s="198"/>
      <c r="CU25" s="198"/>
      <c r="CV25" s="198"/>
      <c r="CW25" s="198"/>
      <c r="CX25" s="199"/>
      <c r="CY25" s="13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</row>
    <row r="26" spans="1:17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6"/>
      <c r="T26" s="6"/>
      <c r="U26" s="107"/>
      <c r="V26" s="128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30"/>
      <c r="AZ26" s="131"/>
      <c r="BA26" s="132"/>
      <c r="BB26" s="132"/>
      <c r="BC26" s="132"/>
      <c r="BD26" s="132"/>
      <c r="BE26" s="132"/>
      <c r="BF26" s="132"/>
      <c r="BG26" s="132"/>
      <c r="BH26" s="132"/>
      <c r="BI26" s="133"/>
      <c r="BJ26" s="164"/>
      <c r="BK26" s="165"/>
      <c r="BL26" s="165"/>
      <c r="BM26" s="165"/>
      <c r="BN26" s="165"/>
      <c r="BO26" s="165"/>
      <c r="BP26" s="165"/>
      <c r="BQ26" s="165"/>
      <c r="BR26" s="165"/>
      <c r="BS26" s="166"/>
      <c r="BT26" s="107"/>
      <c r="BU26" s="6"/>
      <c r="BV26" s="6"/>
      <c r="BW26" s="6"/>
      <c r="BX26" s="6"/>
      <c r="BY26" s="12"/>
      <c r="BZ26" s="189" t="s">
        <v>66</v>
      </c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8"/>
      <c r="CQ26" s="200">
        <f>+AS31*AO31</f>
        <v>0</v>
      </c>
      <c r="CR26" s="200"/>
      <c r="CS26" s="200"/>
      <c r="CT26" s="200"/>
      <c r="CU26" s="200"/>
      <c r="CV26" s="200"/>
      <c r="CW26" s="200"/>
      <c r="CX26" s="201"/>
      <c r="CY26" s="13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</row>
    <row r="27" spans="1:17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6"/>
      <c r="T27" s="6"/>
      <c r="U27" s="107"/>
      <c r="V27" s="117" t="s">
        <v>21</v>
      </c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9"/>
      <c r="BJ27" s="120">
        <f>+AZ23+AZ24+AZ25+AZ26</f>
        <v>0</v>
      </c>
      <c r="BK27" s="121"/>
      <c r="BL27" s="121"/>
      <c r="BM27" s="121"/>
      <c r="BN27" s="121"/>
      <c r="BO27" s="121"/>
      <c r="BP27" s="121"/>
      <c r="BQ27" s="121"/>
      <c r="BR27" s="121"/>
      <c r="BS27" s="122"/>
      <c r="BT27" s="107"/>
      <c r="BU27" s="6"/>
      <c r="BV27" s="6"/>
      <c r="BW27" s="6"/>
      <c r="BX27" s="6"/>
      <c r="BY27" s="12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4"/>
      <c r="CQ27" s="196"/>
      <c r="CR27" s="196"/>
      <c r="CS27" s="196"/>
      <c r="CT27" s="196"/>
      <c r="CU27" s="196"/>
      <c r="CV27" s="196"/>
      <c r="CW27" s="196"/>
      <c r="CX27" s="196"/>
      <c r="CY27" s="13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</row>
    <row r="28" spans="1:176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6"/>
      <c r="T28" s="6"/>
      <c r="U28" s="107"/>
      <c r="V28" s="146" t="s">
        <v>23</v>
      </c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8"/>
      <c r="BT28" s="107"/>
      <c r="BU28" s="6"/>
      <c r="BV28" s="6"/>
      <c r="BW28" s="6"/>
      <c r="BX28" s="6"/>
      <c r="BY28" s="12"/>
      <c r="BZ28" s="189" t="s">
        <v>67</v>
      </c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8"/>
      <c r="CQ28" s="211">
        <f>+CQ23-CQ25-CQ26</f>
        <v>0</v>
      </c>
      <c r="CR28" s="212"/>
      <c r="CS28" s="212"/>
      <c r="CT28" s="212"/>
      <c r="CU28" s="212"/>
      <c r="CV28" s="212"/>
      <c r="CW28" s="212"/>
      <c r="CX28" s="213"/>
      <c r="CY28" s="13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</row>
    <row r="29" spans="1:17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6"/>
      <c r="T29" s="6"/>
      <c r="U29" s="107"/>
      <c r="V29" s="140" t="s">
        <v>16</v>
      </c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2"/>
      <c r="AZ29" s="143" t="s">
        <v>17</v>
      </c>
      <c r="BA29" s="144"/>
      <c r="BB29" s="144"/>
      <c r="BC29" s="144"/>
      <c r="BD29" s="144"/>
      <c r="BE29" s="144"/>
      <c r="BF29" s="144"/>
      <c r="BG29" s="144"/>
      <c r="BH29" s="144"/>
      <c r="BI29" s="145"/>
      <c r="BJ29" s="143" t="s">
        <v>17</v>
      </c>
      <c r="BK29" s="144"/>
      <c r="BL29" s="144"/>
      <c r="BM29" s="144"/>
      <c r="BN29" s="144"/>
      <c r="BO29" s="144"/>
      <c r="BP29" s="144"/>
      <c r="BQ29" s="144"/>
      <c r="BR29" s="144"/>
      <c r="BS29" s="145"/>
      <c r="BT29" s="107"/>
      <c r="BU29" s="6"/>
      <c r="BV29" s="6"/>
      <c r="BW29" s="6"/>
      <c r="BX29" s="6"/>
      <c r="BY29" s="12"/>
      <c r="BZ29" s="189" t="s">
        <v>44</v>
      </c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8"/>
      <c r="CQ29" s="206" t="str">
        <f>IF(CQ28&lt;tabela!B10,tabela!C10,IF(CQ28&lt;tabela!B11,tabela!C11,IF(CQ28&lt;tabela!B12,tabela!C12,IF(CQ28&lt;tabela!B13,tabela!C13,IF(CQ28&gt;tabela!A14,tabela!C14,0)))))</f>
        <v>-</v>
      </c>
      <c r="CR29" s="206"/>
      <c r="CS29" s="206"/>
      <c r="CT29" s="206"/>
      <c r="CU29" s="206"/>
      <c r="CV29" s="206"/>
      <c r="CW29" s="206"/>
      <c r="CX29" s="207"/>
      <c r="CY29" s="13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</row>
    <row r="30" spans="1:17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6"/>
      <c r="T30" s="6"/>
      <c r="U30" s="107"/>
      <c r="V30" s="124" t="s">
        <v>24</v>
      </c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6"/>
      <c r="AS30" s="127"/>
      <c r="AT30" s="127"/>
      <c r="AU30" s="127"/>
      <c r="AV30" s="127"/>
      <c r="AW30" s="127"/>
      <c r="AX30" s="84"/>
      <c r="AY30" s="123"/>
      <c r="AZ30" s="134">
        <f>IF(CR18&gt;CI18,+CI18,+CR18)</f>
        <v>0</v>
      </c>
      <c r="BA30" s="127"/>
      <c r="BB30" s="127"/>
      <c r="BC30" s="127"/>
      <c r="BD30" s="127"/>
      <c r="BE30" s="127"/>
      <c r="BF30" s="127"/>
      <c r="BG30" s="127"/>
      <c r="BH30" s="127"/>
      <c r="BI30" s="135"/>
      <c r="BJ30" s="102"/>
      <c r="BK30" s="103"/>
      <c r="BL30" s="103"/>
      <c r="BM30" s="103"/>
      <c r="BN30" s="103"/>
      <c r="BO30" s="103"/>
      <c r="BP30" s="103"/>
      <c r="BQ30" s="103"/>
      <c r="BR30" s="103"/>
      <c r="BS30" s="104"/>
      <c r="BT30" s="107"/>
      <c r="BU30" s="6"/>
      <c r="BV30" s="6"/>
      <c r="BW30" s="6"/>
      <c r="BX30" s="6"/>
      <c r="BY30" s="12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4"/>
      <c r="CQ30" s="196"/>
      <c r="CR30" s="196"/>
      <c r="CS30" s="196"/>
      <c r="CT30" s="196"/>
      <c r="CU30" s="196"/>
      <c r="CV30" s="196"/>
      <c r="CW30" s="196"/>
      <c r="CX30" s="196"/>
      <c r="CY30" s="13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</row>
    <row r="31" spans="1:17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6"/>
      <c r="T31" s="6"/>
      <c r="U31" s="107"/>
      <c r="V31" s="154" t="s">
        <v>49</v>
      </c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86">
        <v>0</v>
      </c>
      <c r="AP31" s="186"/>
      <c r="AQ31" s="2"/>
      <c r="AR31" s="2" t="s">
        <v>43</v>
      </c>
      <c r="AS31" s="149">
        <v>189.59</v>
      </c>
      <c r="AT31" s="149"/>
      <c r="AU31" s="149"/>
      <c r="AV31" s="149"/>
      <c r="AW31" s="149"/>
      <c r="AX31" s="149"/>
      <c r="AY31" s="3" t="s">
        <v>47</v>
      </c>
      <c r="AZ31" s="137" t="str">
        <f>IF(CQ28&lt;tabela!B10,"0,00",IF(CQ28&gt;tabela!B10,+CQ33))</f>
        <v>0,00</v>
      </c>
      <c r="BA31" s="138"/>
      <c r="BB31" s="138"/>
      <c r="BC31" s="138"/>
      <c r="BD31" s="138"/>
      <c r="BE31" s="138"/>
      <c r="BF31" s="138"/>
      <c r="BG31" s="138"/>
      <c r="BH31" s="138"/>
      <c r="BI31" s="139"/>
      <c r="BJ31" s="102"/>
      <c r="BK31" s="103"/>
      <c r="BL31" s="103"/>
      <c r="BM31" s="103"/>
      <c r="BN31" s="103"/>
      <c r="BO31" s="103"/>
      <c r="BP31" s="103"/>
      <c r="BQ31" s="103"/>
      <c r="BR31" s="103"/>
      <c r="BS31" s="104"/>
      <c r="BT31" s="107"/>
      <c r="BU31" s="6"/>
      <c r="BV31" s="6"/>
      <c r="BW31" s="6"/>
      <c r="BX31" s="6"/>
      <c r="BY31" s="12"/>
      <c r="BZ31" s="189" t="s">
        <v>68</v>
      </c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8"/>
      <c r="CQ31" s="206" t="str">
        <f>IF(CQ29=tabela!C10,tabela!D10,IF(CQ29=tabela!C11,tabela!D11,IF(CQ29=tabela!C12,tabela!D12,IF(CQ29=tabela!C13,tabela!D13,IF(CQ29=tabela!C14,tabela!D14)))))</f>
        <v>-</v>
      </c>
      <c r="CR31" s="206"/>
      <c r="CS31" s="206"/>
      <c r="CT31" s="206"/>
      <c r="CU31" s="206"/>
      <c r="CV31" s="206"/>
      <c r="CW31" s="206"/>
      <c r="CX31" s="207"/>
      <c r="CY31" s="13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</row>
    <row r="32" spans="1:17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6"/>
      <c r="T32" s="6"/>
      <c r="U32" s="107"/>
      <c r="V32" s="128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30"/>
      <c r="AZ32" s="131"/>
      <c r="BA32" s="132"/>
      <c r="BB32" s="132"/>
      <c r="BC32" s="132"/>
      <c r="BD32" s="132"/>
      <c r="BE32" s="132"/>
      <c r="BF32" s="132"/>
      <c r="BG32" s="132"/>
      <c r="BH32" s="132"/>
      <c r="BI32" s="133"/>
      <c r="BJ32" s="102"/>
      <c r="BK32" s="103"/>
      <c r="BL32" s="103"/>
      <c r="BM32" s="103"/>
      <c r="BN32" s="103"/>
      <c r="BO32" s="103"/>
      <c r="BP32" s="103"/>
      <c r="BQ32" s="103"/>
      <c r="BR32" s="103"/>
      <c r="BS32" s="104"/>
      <c r="BT32" s="107"/>
      <c r="BU32" s="6"/>
      <c r="BV32" s="6"/>
      <c r="BW32" s="6"/>
      <c r="BX32" s="6"/>
      <c r="BY32" s="12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4"/>
      <c r="CQ32" s="196"/>
      <c r="CR32" s="196"/>
      <c r="CS32" s="196"/>
      <c r="CT32" s="196"/>
      <c r="CU32" s="196"/>
      <c r="CV32" s="196"/>
      <c r="CW32" s="196"/>
      <c r="CX32" s="196"/>
      <c r="CY32" s="13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</row>
    <row r="33" spans="1:17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6"/>
      <c r="T33" s="6"/>
      <c r="U33" s="107"/>
      <c r="V33" s="128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30"/>
      <c r="AZ33" s="131"/>
      <c r="BA33" s="132"/>
      <c r="BB33" s="132"/>
      <c r="BC33" s="132"/>
      <c r="BD33" s="132"/>
      <c r="BE33" s="132"/>
      <c r="BF33" s="132"/>
      <c r="BG33" s="132"/>
      <c r="BH33" s="132"/>
      <c r="BI33" s="133"/>
      <c r="BJ33" s="136"/>
      <c r="BK33" s="84"/>
      <c r="BL33" s="84"/>
      <c r="BM33" s="84"/>
      <c r="BN33" s="84"/>
      <c r="BO33" s="84"/>
      <c r="BP33" s="84"/>
      <c r="BQ33" s="84"/>
      <c r="BR33" s="84"/>
      <c r="BS33" s="123"/>
      <c r="BT33" s="107"/>
      <c r="BU33" s="6"/>
      <c r="BV33" s="6"/>
      <c r="BW33" s="6"/>
      <c r="BX33" s="6"/>
      <c r="BY33" s="12"/>
      <c r="BZ33" s="189" t="s">
        <v>69</v>
      </c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8"/>
      <c r="CQ33" s="208" t="str">
        <f>IF(CQ29&lt;=tabela!C10,"0",SUM((CQ28*CQ29)/100)-CQ31)</f>
        <v>0</v>
      </c>
      <c r="CR33" s="208"/>
      <c r="CS33" s="208"/>
      <c r="CT33" s="208"/>
      <c r="CU33" s="208"/>
      <c r="CV33" s="208"/>
      <c r="CW33" s="208"/>
      <c r="CX33" s="209"/>
      <c r="CY33" s="13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</row>
    <row r="34" spans="1:176" ht="13.5" thickBo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6"/>
      <c r="T34" s="6"/>
      <c r="U34" s="107"/>
      <c r="V34" s="117" t="s">
        <v>46</v>
      </c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9"/>
      <c r="BJ34" s="120">
        <f>+AZ30+AZ31+AZ32+AZ33</f>
        <v>0</v>
      </c>
      <c r="BK34" s="121"/>
      <c r="BL34" s="121"/>
      <c r="BM34" s="121"/>
      <c r="BN34" s="121"/>
      <c r="BO34" s="121"/>
      <c r="BP34" s="121"/>
      <c r="BQ34" s="121"/>
      <c r="BR34" s="121"/>
      <c r="BS34" s="122"/>
      <c r="BT34" s="107"/>
      <c r="BU34" s="6"/>
      <c r="BV34" s="6"/>
      <c r="BW34" s="6"/>
      <c r="BX34" s="6"/>
      <c r="BY34" s="15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6"/>
      <c r="CQ34" s="210"/>
      <c r="CR34" s="210"/>
      <c r="CS34" s="210"/>
      <c r="CT34" s="210"/>
      <c r="CU34" s="210"/>
      <c r="CV34" s="210"/>
      <c r="CW34" s="210"/>
      <c r="CX34" s="210"/>
      <c r="CY34" s="17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</row>
    <row r="35" spans="1:176" ht="16.5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6"/>
      <c r="T35" s="6"/>
      <c r="U35" s="107"/>
      <c r="V35" s="110" t="s">
        <v>25</v>
      </c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2">
        <f>+BJ27-BJ34</f>
        <v>0</v>
      </c>
      <c r="BK35" s="112"/>
      <c r="BL35" s="112"/>
      <c r="BM35" s="112"/>
      <c r="BN35" s="112"/>
      <c r="BO35" s="112"/>
      <c r="BP35" s="112"/>
      <c r="BQ35" s="112"/>
      <c r="BR35" s="112"/>
      <c r="BS35" s="113"/>
      <c r="BT35" s="107"/>
      <c r="BU35" s="6"/>
      <c r="BV35" s="6"/>
      <c r="BW35" s="6"/>
      <c r="BX35" s="6"/>
      <c r="BY35" s="6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6"/>
      <c r="CQ35" s="205"/>
      <c r="CR35" s="205"/>
      <c r="CS35" s="205"/>
      <c r="CT35" s="205"/>
      <c r="CU35" s="205"/>
      <c r="CV35" s="205"/>
      <c r="CW35" s="205"/>
      <c r="CX35" s="205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</row>
    <row r="36" spans="1:176" ht="13.5" thickTop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6"/>
      <c r="T36" s="6"/>
      <c r="U36" s="107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07"/>
      <c r="BU36" s="6"/>
      <c r="BV36" s="6"/>
      <c r="BW36" s="42" t="s">
        <v>79</v>
      </c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4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</row>
    <row r="37" spans="1:17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6"/>
      <c r="T37" s="6"/>
      <c r="U37" s="107"/>
      <c r="V37" s="105" t="s">
        <v>48</v>
      </c>
      <c r="W37" s="105"/>
      <c r="X37" s="105"/>
      <c r="Y37" s="105"/>
      <c r="Z37" s="105"/>
      <c r="AA37" s="105"/>
      <c r="AB37" s="114">
        <f>+V6</f>
        <v>0</v>
      </c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07"/>
      <c r="BU37" s="6"/>
      <c r="BV37" s="6"/>
      <c r="BW37" s="45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7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</row>
    <row r="38" spans="1:17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6"/>
      <c r="T38" s="6"/>
      <c r="U38" s="107"/>
      <c r="V38" s="105" t="s">
        <v>26</v>
      </c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16">
        <f>+BJ35</f>
        <v>0</v>
      </c>
      <c r="AJ38" s="116"/>
      <c r="AK38" s="116"/>
      <c r="AL38" s="116"/>
      <c r="AM38" s="116"/>
      <c r="AN38" s="116"/>
      <c r="AO38" s="116"/>
      <c r="AP38" s="116"/>
      <c r="AQ38" s="116"/>
      <c r="AR38" s="107" t="s">
        <v>27</v>
      </c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6"/>
      <c r="BV38" s="6"/>
      <c r="BW38" s="45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7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</row>
    <row r="39" spans="1:17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6"/>
      <c r="T39" s="6"/>
      <c r="U39" s="107"/>
      <c r="V39" s="105" t="s">
        <v>28</v>
      </c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7"/>
      <c r="BU39" s="6"/>
      <c r="BV39" s="6"/>
      <c r="BW39" s="45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7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</row>
    <row r="40" spans="1:17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6"/>
      <c r="T40" s="6"/>
      <c r="U40" s="107"/>
      <c r="V40" s="105" t="s">
        <v>29</v>
      </c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7"/>
      <c r="BU40" s="6"/>
      <c r="BV40" s="6"/>
      <c r="BW40" s="45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7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</row>
    <row r="41" spans="1:17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6"/>
      <c r="T41" s="6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6"/>
      <c r="BV41" s="6"/>
      <c r="BW41" s="45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7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</row>
    <row r="42" spans="1:17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6"/>
      <c r="T42" s="6"/>
      <c r="U42" s="107"/>
      <c r="V42" s="105" t="s">
        <v>30</v>
      </c>
      <c r="W42" s="105"/>
      <c r="X42" s="105"/>
      <c r="Y42" s="105"/>
      <c r="Z42" s="105"/>
      <c r="AA42" s="105"/>
      <c r="AB42" s="105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t="s">
        <v>31</v>
      </c>
      <c r="AR42" s="106"/>
      <c r="AS42" s="106"/>
      <c r="AT42" s="106"/>
      <c r="AU42" s="107" t="s">
        <v>32</v>
      </c>
      <c r="AV42" s="107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7" t="s">
        <v>32</v>
      </c>
      <c r="BL42" s="107"/>
      <c r="BM42" s="109"/>
      <c r="BN42" s="109"/>
      <c r="BO42" s="109"/>
      <c r="BP42" s="109"/>
      <c r="BQ42" s="109"/>
      <c r="BR42" s="109"/>
      <c r="BS42" t="s">
        <v>33</v>
      </c>
      <c r="BT42" s="107"/>
      <c r="BU42" s="6"/>
      <c r="BV42" s="6"/>
      <c r="BW42" s="48">
        <v>44575</v>
      </c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50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</row>
    <row r="43" spans="1:17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6"/>
      <c r="T43" s="6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6"/>
      <c r="BV43" s="6"/>
      <c r="BW43" s="51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50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</row>
    <row r="44" spans="1:176" ht="13.5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6"/>
      <c r="T44" s="6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6"/>
      <c r="BV44" s="6"/>
      <c r="BW44" s="52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4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</row>
    <row r="45" spans="1:176" ht="13.5" thickTop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6"/>
      <c r="T45" s="6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</row>
    <row r="46" spans="1:17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6"/>
      <c r="T46" s="6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</row>
    <row r="47" spans="1:17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6"/>
      <c r="T47" s="6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107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</row>
    <row r="48" spans="1:17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6"/>
      <c r="T48" s="6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85">
        <f>+V11</f>
        <v>0</v>
      </c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107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</row>
    <row r="49" spans="1:17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6"/>
      <c r="T49" s="6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</row>
    <row r="50" spans="1:17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6"/>
      <c r="T50" s="6"/>
      <c r="U50" s="107"/>
      <c r="V50" s="86" t="s">
        <v>34</v>
      </c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107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</row>
    <row r="51" spans="1:17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6"/>
      <c r="T51" s="6"/>
      <c r="U51" s="107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107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</row>
    <row r="52" spans="1:17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6"/>
      <c r="T52" s="6"/>
      <c r="U52" s="107"/>
      <c r="V52" s="87" t="s">
        <v>35</v>
      </c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9"/>
      <c r="BT52" s="107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</row>
    <row r="53" spans="1:17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6"/>
      <c r="T53" s="6"/>
      <c r="U53" s="107"/>
      <c r="V53" s="94" t="s">
        <v>36</v>
      </c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6"/>
      <c r="BT53" s="107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</row>
    <row r="54" spans="1:17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6"/>
      <c r="T54" s="6"/>
      <c r="U54" s="107"/>
      <c r="V54" s="102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4"/>
      <c r="BT54" s="107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</row>
    <row r="55" spans="1:17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6"/>
      <c r="T55" s="6"/>
      <c r="U55" s="107"/>
      <c r="V55" s="97" t="s">
        <v>37</v>
      </c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9" t="s">
        <v>40</v>
      </c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100"/>
      <c r="BT55" s="107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</row>
    <row r="56" spans="1:17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6"/>
      <c r="T56" s="6"/>
      <c r="U56" s="107"/>
      <c r="V56" s="97" t="s">
        <v>38</v>
      </c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9" t="s">
        <v>41</v>
      </c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101"/>
      <c r="BT56" s="107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</row>
    <row r="57" spans="1:17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6"/>
      <c r="T57" s="6"/>
      <c r="U57" s="107"/>
      <c r="V57" s="90" t="s">
        <v>39</v>
      </c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2" t="s">
        <v>42</v>
      </c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3"/>
      <c r="BT57" s="107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</row>
    <row r="58" spans="1:17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6"/>
      <c r="T58" s="6"/>
      <c r="U58" s="107"/>
      <c r="V58" s="185" t="s">
        <v>50</v>
      </c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5"/>
      <c r="BT58" s="107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</row>
    <row r="59" spans="1:17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</row>
    <row r="60" spans="1:17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</row>
    <row r="61" spans="1:17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</row>
    <row r="62" spans="1:17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</row>
    <row r="63" spans="1:17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</row>
    <row r="64" spans="1:17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</row>
    <row r="65" spans="1:17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</row>
    <row r="66" spans="1:17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</row>
    <row r="67" spans="1:17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</row>
    <row r="68" spans="1:17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</row>
    <row r="69" spans="1:17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</row>
    <row r="70" spans="1:17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</row>
    <row r="71" spans="1:17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</row>
    <row r="72" spans="1:17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</row>
    <row r="73" spans="1:17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</row>
    <row r="74" spans="1:17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</row>
    <row r="75" spans="1:17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</row>
    <row r="76" spans="1:17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</row>
    <row r="77" spans="1:17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</row>
    <row r="78" spans="1:17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</row>
    <row r="79" spans="1:17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</row>
    <row r="80" spans="1:17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</row>
    <row r="81" spans="1:17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</row>
    <row r="82" spans="1:17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</row>
    <row r="83" spans="1:17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</row>
    <row r="84" spans="1:17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</row>
    <row r="85" spans="1:17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</row>
    <row r="86" spans="1:17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</row>
    <row r="87" spans="1:17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</row>
    <row r="88" spans="1:17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</row>
    <row r="89" spans="1:17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</row>
    <row r="90" spans="1:17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</row>
    <row r="91" spans="1:17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</row>
    <row r="92" spans="1:17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</row>
    <row r="93" spans="1:17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</row>
    <row r="94" spans="1:17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</row>
    <row r="95" spans="1:17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</row>
    <row r="96" spans="1:17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</row>
    <row r="97" spans="1:17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</row>
    <row r="98" spans="1:17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</row>
    <row r="99" spans="1:17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</row>
    <row r="100" spans="1:17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</row>
    <row r="101" spans="1:17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</row>
    <row r="102" spans="1:17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</row>
    <row r="103" spans="1:17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</row>
    <row r="104" spans="1:17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</row>
    <row r="105" spans="1:17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</row>
    <row r="106" spans="1:17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</row>
    <row r="107" spans="1:17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</row>
    <row r="108" spans="1:17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</row>
    <row r="109" spans="1:17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</row>
    <row r="110" spans="1:17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</row>
    <row r="111" spans="1:17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</row>
    <row r="112" spans="1:17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</row>
    <row r="113" spans="1:17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</row>
    <row r="114" spans="1:17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</row>
    <row r="115" spans="1:17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</row>
    <row r="116" spans="1:17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</row>
    <row r="117" spans="1:17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</row>
    <row r="118" spans="1:17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</row>
    <row r="119" spans="1:17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</row>
    <row r="120" spans="1:17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</row>
    <row r="121" spans="1:17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</row>
    <row r="122" spans="1:17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</row>
    <row r="123" spans="1:17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</row>
    <row r="124" spans="1:17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</row>
    <row r="125" spans="1:17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</row>
    <row r="126" spans="1:17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</row>
    <row r="127" spans="1:17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</row>
    <row r="128" spans="1:17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</row>
    <row r="129" spans="1:17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</row>
    <row r="130" spans="1:17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</row>
    <row r="131" spans="1:17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</row>
    <row r="132" spans="1:17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</row>
    <row r="133" spans="1:17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</row>
    <row r="134" spans="1:17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</row>
    <row r="135" spans="1:17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</row>
    <row r="136" spans="1:17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</row>
    <row r="137" spans="1:17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</row>
    <row r="138" spans="1:17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</row>
    <row r="139" spans="1:17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</row>
    <row r="140" spans="1:17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</row>
    <row r="141" spans="1:17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</row>
    <row r="142" spans="1:17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</row>
    <row r="143" spans="1:17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</row>
    <row r="144" spans="1:17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</row>
    <row r="145" spans="1:17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</row>
    <row r="146" spans="1:17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</row>
    <row r="147" spans="1:17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</row>
    <row r="148" spans="1:17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</row>
    <row r="149" spans="1:17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</row>
    <row r="150" spans="1:17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</row>
    <row r="151" spans="1:17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</row>
    <row r="152" spans="1:17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</row>
    <row r="153" spans="1:17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</row>
    <row r="154" spans="1:17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</row>
    <row r="155" spans="1:17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</row>
    <row r="156" spans="1:17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</row>
    <row r="157" spans="1:17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</row>
    <row r="158" spans="1:17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</row>
    <row r="159" spans="1:17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</row>
    <row r="160" spans="1:17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</row>
    <row r="161" spans="1:17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</row>
    <row r="162" spans="1:17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</row>
    <row r="163" spans="1:17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</row>
    <row r="164" spans="1:17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</row>
    <row r="165" spans="1:17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</row>
    <row r="166" spans="1:17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</row>
    <row r="167" spans="1:17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</row>
    <row r="168" spans="1:17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</row>
    <row r="169" spans="1:17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</row>
    <row r="170" spans="1:17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</row>
    <row r="171" spans="1:17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</row>
    <row r="172" spans="1:17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</row>
    <row r="173" spans="1:17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</row>
    <row r="174" spans="1:17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</row>
    <row r="175" spans="1:17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</row>
    <row r="176" spans="1:17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</row>
    <row r="177" spans="1:17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</row>
    <row r="178" spans="1:17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</row>
    <row r="179" spans="1:155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</row>
    <row r="180" spans="1:155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</row>
    <row r="181" spans="1:155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</row>
    <row r="182" spans="1:155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</row>
    <row r="183" spans="1:155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</row>
    <row r="184" spans="1:155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</row>
    <row r="185" spans="1:155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</row>
    <row r="186" spans="1:155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</row>
    <row r="187" spans="1:155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</row>
    <row r="188" spans="1:155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</row>
    <row r="189" spans="1:155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</row>
    <row r="190" spans="1:155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</row>
    <row r="191" spans="1:155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</row>
    <row r="192" spans="1:155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</row>
    <row r="193" spans="1:155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</row>
    <row r="194" spans="1:155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</row>
    <row r="195" spans="1:155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</row>
    <row r="196" spans="1:155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</row>
    <row r="197" spans="1:155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</row>
    <row r="198" spans="1:155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</row>
    <row r="199" spans="1:155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</row>
    <row r="200" spans="1:155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</row>
    <row r="201" spans="1:155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</row>
    <row r="202" spans="1:155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</row>
    <row r="203" spans="1:155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</row>
    <row r="204" spans="1:155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</row>
    <row r="205" spans="1:155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</row>
    <row r="206" spans="1:155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</row>
    <row r="207" spans="1:155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</row>
    <row r="208" spans="1:155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</row>
    <row r="209" spans="1:155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</row>
    <row r="210" spans="1:155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</row>
    <row r="211" spans="1:155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</row>
    <row r="212" spans="1:155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</row>
    <row r="213" spans="1:155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</row>
    <row r="214" spans="1:155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</row>
    <row r="215" spans="1:155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</row>
    <row r="216" spans="1:155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</row>
    <row r="217" spans="1:155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</row>
    <row r="218" spans="1:155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</row>
    <row r="219" spans="1:155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</row>
    <row r="220" spans="1:155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</row>
    <row r="221" spans="1:155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</row>
    <row r="222" spans="1:155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</row>
    <row r="223" spans="1:155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</row>
    <row r="224" spans="1:155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</row>
    <row r="225" spans="1:155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</row>
    <row r="226" spans="1:155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</row>
    <row r="227" spans="1:155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</row>
    <row r="228" spans="1:155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</row>
    <row r="229" spans="1:155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</row>
    <row r="230" spans="1:155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</row>
    <row r="231" spans="1:155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</row>
    <row r="232" spans="1:155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</row>
    <row r="233" spans="1:155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</row>
    <row r="234" spans="1:155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</row>
    <row r="235" spans="19:71" ht="12.75"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</row>
    <row r="236" spans="19:71" ht="12.75"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</row>
    <row r="237" spans="19:71" ht="12.75"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</row>
    <row r="238" spans="19:71" ht="12.75"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</row>
    <row r="239" spans="19:71" ht="12.75"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</row>
    <row r="240" spans="19:71" ht="12.75"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</row>
    <row r="241" spans="19:71" ht="12.75"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</row>
    <row r="242" spans="19:71" ht="12.75"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</row>
    <row r="243" spans="19:71" ht="12.75"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</row>
    <row r="244" spans="22:71" ht="12.75"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</row>
    <row r="245" spans="22:71" ht="12.75"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</row>
    <row r="246" spans="22:71" ht="12.75"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</row>
    <row r="247" spans="22:71" ht="12.75"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</row>
    <row r="248" spans="22:71" ht="12.75"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</row>
    <row r="249" spans="22:71" ht="12.75"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</row>
    <row r="250" spans="22:71" ht="12.75"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</row>
    <row r="251" spans="22:71" ht="12.75"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</row>
    <row r="252" spans="22:71" ht="12.75"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</row>
    <row r="253" spans="22:71" ht="12.75"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</row>
    <row r="254" spans="22:71" ht="12.75"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</row>
    <row r="255" spans="22:71" ht="12.75"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</row>
    <row r="256" spans="22:71" ht="12.75"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</row>
    <row r="257" spans="22:71" ht="12.75"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</row>
    <row r="258" spans="22:71" ht="12.75"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</row>
    <row r="259" spans="22:71" ht="12.75"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</row>
    <row r="260" spans="22:71" ht="12.75"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</row>
    <row r="261" spans="22:71" ht="12.75"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</row>
    <row r="262" spans="22:71" ht="12.75"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</row>
    <row r="263" spans="22:71" ht="12.75"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</row>
    <row r="264" spans="22:71" ht="12.75"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</row>
    <row r="265" spans="22:71" ht="12.75"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</row>
    <row r="266" spans="22:71" ht="12.75"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</row>
    <row r="267" spans="22:71" ht="12.75"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</row>
    <row r="268" spans="22:71" ht="12.75"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</row>
    <row r="269" spans="22:71" ht="12.75"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</row>
    <row r="270" spans="22:71" ht="12.75"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</row>
    <row r="271" spans="22:71" ht="12.75"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</row>
    <row r="272" spans="22:71" ht="12.75"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</row>
    <row r="273" spans="22:71" ht="12.75"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</row>
    <row r="274" spans="22:71" ht="12.75"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</row>
    <row r="275" spans="22:71" ht="12.75"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</row>
    <row r="276" spans="22:71" ht="12.75"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</row>
    <row r="277" spans="22:71" ht="12.75"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</row>
    <row r="278" spans="22:71" ht="12.75"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</row>
    <row r="279" spans="22:71" ht="12.75"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</row>
    <row r="280" spans="22:71" ht="12.75"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</row>
    <row r="281" spans="22:71" ht="12.75"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</row>
    <row r="282" spans="22:71" ht="12.75"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</row>
    <row r="283" spans="22:71" ht="12.75"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</row>
    <row r="284" spans="22:71" ht="12.75"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</row>
    <row r="285" spans="22:71" ht="12.75"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</row>
    <row r="286" spans="22:71" ht="12.75"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</row>
    <row r="287" spans="22:71" ht="12.75"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</row>
    <row r="288" spans="22:71" ht="12.75"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</row>
    <row r="289" spans="22:71" ht="12.75"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</row>
    <row r="290" spans="22:71" ht="12.75"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</row>
    <row r="291" spans="22:71" ht="12.75"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</row>
    <row r="292" spans="22:71" ht="12.75"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</row>
    <row r="293" spans="22:71" ht="12.75"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</row>
    <row r="294" spans="22:71" ht="12.75"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</row>
    <row r="295" spans="22:71" ht="12.75"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</row>
    <row r="296" spans="22:71" ht="12.75"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</row>
    <row r="297" spans="22:71" ht="12.75"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</row>
    <row r="298" spans="22:71" ht="12.75"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</row>
    <row r="299" spans="22:71" ht="12.75"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</row>
  </sheetData>
  <sheetProtection password="E91E" sheet="1" objects="1" scenarios="1" selectLockedCells="1"/>
  <mergeCells count="168">
    <mergeCell ref="CQ35:CX35"/>
    <mergeCell ref="CQ31:CX31"/>
    <mergeCell ref="CQ32:CX32"/>
    <mergeCell ref="CQ33:CX33"/>
    <mergeCell ref="CQ34:CX34"/>
    <mergeCell ref="CQ27:CX27"/>
    <mergeCell ref="CQ28:CX28"/>
    <mergeCell ref="CQ29:CX29"/>
    <mergeCell ref="CQ30:CX30"/>
    <mergeCell ref="CQ23:CX23"/>
    <mergeCell ref="CQ24:CX24"/>
    <mergeCell ref="CQ25:CX25"/>
    <mergeCell ref="CQ26:CX26"/>
    <mergeCell ref="BZ26:CO26"/>
    <mergeCell ref="BZ23:CO23"/>
    <mergeCell ref="CD25:CI25"/>
    <mergeCell ref="CK25:CP25"/>
    <mergeCell ref="CK24:CP24"/>
    <mergeCell ref="BZ34:CO34"/>
    <mergeCell ref="BZ35:CO35"/>
    <mergeCell ref="BZ31:CO31"/>
    <mergeCell ref="BZ32:CO32"/>
    <mergeCell ref="BZ33:CO33"/>
    <mergeCell ref="BZ21:CX21"/>
    <mergeCell ref="BZ27:CO27"/>
    <mergeCell ref="BZ28:CO28"/>
    <mergeCell ref="BZ29:CO29"/>
    <mergeCell ref="BZ30:CO30"/>
    <mergeCell ref="U1:U58"/>
    <mergeCell ref="BT1:BT58"/>
    <mergeCell ref="V58:BS58"/>
    <mergeCell ref="V1:BS1"/>
    <mergeCell ref="V43:BS46"/>
    <mergeCell ref="V47:AN48"/>
    <mergeCell ref="V49:BS49"/>
    <mergeCell ref="V51:BS51"/>
    <mergeCell ref="AO31:AP31"/>
    <mergeCell ref="V31:AN31"/>
    <mergeCell ref="V12:BS12"/>
    <mergeCell ref="V15:BS15"/>
    <mergeCell ref="V18:BS18"/>
    <mergeCell ref="V20:BS20"/>
    <mergeCell ref="V6:BF6"/>
    <mergeCell ref="BG6:BS6"/>
    <mergeCell ref="V7:BS7"/>
    <mergeCell ref="V11:AW11"/>
    <mergeCell ref="AX11:BF11"/>
    <mergeCell ref="BG11:BS11"/>
    <mergeCell ref="V2:BS2"/>
    <mergeCell ref="V3:BS3"/>
    <mergeCell ref="V5:BF5"/>
    <mergeCell ref="BG5:BS5"/>
    <mergeCell ref="V8:BS8"/>
    <mergeCell ref="V10:AW10"/>
    <mergeCell ref="AX10:BF10"/>
    <mergeCell ref="BG10:BS10"/>
    <mergeCell ref="V4:BS4"/>
    <mergeCell ref="V9:BS9"/>
    <mergeCell ref="BG14:BI14"/>
    <mergeCell ref="BJ14:BS14"/>
    <mergeCell ref="V13:AT13"/>
    <mergeCell ref="AU13:BS13"/>
    <mergeCell ref="V14:AG14"/>
    <mergeCell ref="AH14:AJ14"/>
    <mergeCell ref="AK14:AT14"/>
    <mergeCell ref="AL23:AN23"/>
    <mergeCell ref="AU14:BF14"/>
    <mergeCell ref="AU16:BG16"/>
    <mergeCell ref="BH16:BS16"/>
    <mergeCell ref="V17:AH17"/>
    <mergeCell ref="AI17:AT17"/>
    <mergeCell ref="AU17:BG17"/>
    <mergeCell ref="BH17:BS17"/>
    <mergeCell ref="V16:AH16"/>
    <mergeCell ref="AI16:AT16"/>
    <mergeCell ref="BJ27:BS27"/>
    <mergeCell ref="V19:BS19"/>
    <mergeCell ref="V21:BS21"/>
    <mergeCell ref="V22:AY22"/>
    <mergeCell ref="AZ22:BI22"/>
    <mergeCell ref="BJ22:BS22"/>
    <mergeCell ref="AZ24:BI24"/>
    <mergeCell ref="BJ23:BS26"/>
    <mergeCell ref="V23:AF23"/>
    <mergeCell ref="AG23:AK23"/>
    <mergeCell ref="V25:AY25"/>
    <mergeCell ref="AZ25:BI25"/>
    <mergeCell ref="V26:AY26"/>
    <mergeCell ref="AZ26:BI26"/>
    <mergeCell ref="BJ29:BS29"/>
    <mergeCell ref="AO23:AT23"/>
    <mergeCell ref="AU23:AY23"/>
    <mergeCell ref="AZ23:BI23"/>
    <mergeCell ref="V24:AY24"/>
    <mergeCell ref="V27:BI27"/>
    <mergeCell ref="AZ31:BI31"/>
    <mergeCell ref="AZ33:BI33"/>
    <mergeCell ref="V29:AY29"/>
    <mergeCell ref="AZ29:BI29"/>
    <mergeCell ref="V28:BS28"/>
    <mergeCell ref="AS31:AX31"/>
    <mergeCell ref="V34:BI34"/>
    <mergeCell ref="BJ34:BS34"/>
    <mergeCell ref="AX30:AY30"/>
    <mergeCell ref="V30:AQ30"/>
    <mergeCell ref="AR30:AW30"/>
    <mergeCell ref="V32:AY32"/>
    <mergeCell ref="AZ32:BI32"/>
    <mergeCell ref="V33:AY33"/>
    <mergeCell ref="AZ30:BI30"/>
    <mergeCell ref="BJ30:BS33"/>
    <mergeCell ref="V35:BI35"/>
    <mergeCell ref="BJ35:BS35"/>
    <mergeCell ref="V37:AA37"/>
    <mergeCell ref="AB37:BS37"/>
    <mergeCell ref="V36:BS36"/>
    <mergeCell ref="V38:AH38"/>
    <mergeCell ref="AI38:AQ38"/>
    <mergeCell ref="AR38:BS38"/>
    <mergeCell ref="AR42:AT42"/>
    <mergeCell ref="AU42:AV42"/>
    <mergeCell ref="AW42:BJ42"/>
    <mergeCell ref="BK42:BL42"/>
    <mergeCell ref="BM42:BR42"/>
    <mergeCell ref="V41:BS41"/>
    <mergeCell ref="V52:BS52"/>
    <mergeCell ref="V57:AT57"/>
    <mergeCell ref="AU57:BS57"/>
    <mergeCell ref="V53:BS53"/>
    <mergeCell ref="V55:AT55"/>
    <mergeCell ref="AU55:BS55"/>
    <mergeCell ref="V56:AT56"/>
    <mergeCell ref="AU56:BS56"/>
    <mergeCell ref="V54:BS54"/>
    <mergeCell ref="CR9:CY11"/>
    <mergeCell ref="CR12:CY14"/>
    <mergeCell ref="CR15:CY17"/>
    <mergeCell ref="AO47:BS47"/>
    <mergeCell ref="AO48:BS48"/>
    <mergeCell ref="V50:BS50"/>
    <mergeCell ref="V39:BS39"/>
    <mergeCell ref="V40:BS40"/>
    <mergeCell ref="V42:AB42"/>
    <mergeCell ref="AC42:AP42"/>
    <mergeCell ref="BY2:CY2"/>
    <mergeCell ref="BY3:CK4"/>
    <mergeCell ref="CL3:CY4"/>
    <mergeCell ref="BY5:CH6"/>
    <mergeCell ref="CI5:CQ6"/>
    <mergeCell ref="CR5:CY6"/>
    <mergeCell ref="BY7:BZ8"/>
    <mergeCell ref="BY9:BZ11"/>
    <mergeCell ref="BY12:BZ14"/>
    <mergeCell ref="BY15:BZ17"/>
    <mergeCell ref="CA7:CH8"/>
    <mergeCell ref="CA9:CH11"/>
    <mergeCell ref="CA12:CH14"/>
    <mergeCell ref="CA15:CH17"/>
    <mergeCell ref="CR18:CY19"/>
    <mergeCell ref="CI18:CQ19"/>
    <mergeCell ref="BY18:CH19"/>
    <mergeCell ref="BW36:DA41"/>
    <mergeCell ref="BW42:DA44"/>
    <mergeCell ref="CI7:CQ8"/>
    <mergeCell ref="CI9:CQ11"/>
    <mergeCell ref="CI12:CQ14"/>
    <mergeCell ref="CI15:CQ17"/>
    <mergeCell ref="CR7:CY8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D30"/>
  <sheetViews>
    <sheetView showGridLines="0" showRowColHeaders="0" tabSelected="1" zoomScalePageLayoutView="0" workbookViewId="0" topLeftCell="A4">
      <selection activeCell="A15" sqref="A15:D15"/>
    </sheetView>
  </sheetViews>
  <sheetFormatPr defaultColWidth="18.7109375" defaultRowHeight="12.75"/>
  <cols>
    <col min="1" max="3" width="18.7109375" style="8" customWidth="1"/>
    <col min="4" max="4" width="18.7109375" style="9" customWidth="1"/>
    <col min="5" max="5" width="18.7109375" style="8" customWidth="1"/>
    <col min="6" max="6" width="18.7109375" style="9" customWidth="1"/>
    <col min="7" max="16384" width="18.7109375" style="8" customWidth="1"/>
  </cols>
  <sheetData>
    <row r="1" spans="1:4" ht="26.25" customHeight="1">
      <c r="A1" s="214"/>
      <c r="B1" s="215"/>
      <c r="C1" s="215"/>
      <c r="D1" s="215"/>
    </row>
    <row r="2" spans="1:4" ht="12.75">
      <c r="A2" s="216"/>
      <c r="B2" s="216"/>
      <c r="C2" s="216"/>
      <c r="D2" s="216"/>
    </row>
    <row r="3" spans="1:4" ht="12.75">
      <c r="A3" s="217"/>
      <c r="B3" s="218"/>
      <c r="C3" s="218"/>
      <c r="D3" s="218"/>
    </row>
    <row r="6" spans="1:4" ht="12.75">
      <c r="A6" s="219" t="s">
        <v>51</v>
      </c>
      <c r="B6" s="219"/>
      <c r="C6" s="219"/>
      <c r="D6" s="219"/>
    </row>
    <row r="7" spans="1:4" ht="12.75">
      <c r="A7" s="224"/>
      <c r="B7" s="224"/>
      <c r="C7" s="224"/>
      <c r="D7" s="224"/>
    </row>
    <row r="8" spans="1:4" ht="12.75">
      <c r="A8" s="220" t="s">
        <v>52</v>
      </c>
      <c r="B8" s="220"/>
      <c r="C8" s="220"/>
      <c r="D8" s="220"/>
    </row>
    <row r="9" spans="1:4" ht="12.75">
      <c r="A9" s="10" t="s">
        <v>53</v>
      </c>
      <c r="B9" s="10" t="s">
        <v>54</v>
      </c>
      <c r="C9" s="10" t="s">
        <v>55</v>
      </c>
      <c r="D9" s="11" t="s">
        <v>45</v>
      </c>
    </row>
    <row r="10" spans="1:4" ht="12.75">
      <c r="A10" s="19">
        <v>0</v>
      </c>
      <c r="B10" s="19">
        <v>2112</v>
      </c>
      <c r="C10" s="20" t="s">
        <v>56</v>
      </c>
      <c r="D10" s="21" t="s">
        <v>56</v>
      </c>
    </row>
    <row r="11" spans="1:4" ht="12.75">
      <c r="A11" s="19">
        <f>+B10+0.01</f>
        <v>2112.01</v>
      </c>
      <c r="B11" s="19">
        <v>2826.65</v>
      </c>
      <c r="C11" s="20" t="s">
        <v>57</v>
      </c>
      <c r="D11" s="21">
        <v>158.4</v>
      </c>
    </row>
    <row r="12" spans="1:4" ht="12.75">
      <c r="A12" s="19">
        <f>+B11+0.01</f>
        <v>2826.6600000000003</v>
      </c>
      <c r="B12" s="19">
        <v>3751.05</v>
      </c>
      <c r="C12" s="20" t="s">
        <v>58</v>
      </c>
      <c r="D12" s="21">
        <v>370.4</v>
      </c>
    </row>
    <row r="13" spans="1:4" ht="12.75">
      <c r="A13" s="19">
        <f>+B12+0.01</f>
        <v>3751.0600000000004</v>
      </c>
      <c r="B13" s="19">
        <v>4644.68</v>
      </c>
      <c r="C13" s="20" t="s">
        <v>59</v>
      </c>
      <c r="D13" s="21">
        <v>651.73</v>
      </c>
    </row>
    <row r="14" spans="1:4" ht="12.75">
      <c r="A14" s="19">
        <f>+B13+0.01</f>
        <v>4644.6900000000005</v>
      </c>
      <c r="B14" s="19">
        <v>9999999999999</v>
      </c>
      <c r="C14" s="20" t="s">
        <v>60</v>
      </c>
      <c r="D14" s="21">
        <v>884.96</v>
      </c>
    </row>
    <row r="15" spans="1:4" ht="12.75">
      <c r="A15" s="220" t="s">
        <v>61</v>
      </c>
      <c r="B15" s="220"/>
      <c r="C15" s="220"/>
      <c r="D15" s="220"/>
    </row>
    <row r="16" spans="1:4" ht="21.75" customHeight="1">
      <c r="A16" s="221" t="s">
        <v>62</v>
      </c>
      <c r="B16" s="221"/>
      <c r="C16" s="221"/>
      <c r="D16" s="21">
        <v>189.59</v>
      </c>
    </row>
    <row r="17" spans="1:4" ht="12.75">
      <c r="A17" s="9"/>
      <c r="B17" s="9"/>
      <c r="C17" s="25"/>
      <c r="D17" s="26"/>
    </row>
    <row r="18" spans="1:4" ht="12.75">
      <c r="A18" s="9"/>
      <c r="B18" s="9"/>
      <c r="C18" s="25"/>
      <c r="D18" s="26"/>
    </row>
    <row r="19" spans="1:4" ht="12.75">
      <c r="A19" s="219" t="s">
        <v>70</v>
      </c>
      <c r="B19" s="219"/>
      <c r="C19" s="219"/>
      <c r="D19" s="219"/>
    </row>
    <row r="20" spans="1:4" ht="12.75">
      <c r="A20" s="224"/>
      <c r="B20" s="224"/>
      <c r="C20" s="224"/>
      <c r="D20" s="224"/>
    </row>
    <row r="21" spans="1:4" ht="12.75">
      <c r="A21" s="220" t="s">
        <v>52</v>
      </c>
      <c r="B21" s="220"/>
      <c r="C21" s="220"/>
      <c r="D21" s="220"/>
    </row>
    <row r="22" spans="1:4" ht="12.75">
      <c r="A22" s="10" t="s">
        <v>53</v>
      </c>
      <c r="B22" s="10" t="s">
        <v>54</v>
      </c>
      <c r="C22" s="22" t="s">
        <v>55</v>
      </c>
      <c r="D22" s="10"/>
    </row>
    <row r="23" spans="1:4" ht="12.75">
      <c r="A23" s="19">
        <v>0</v>
      </c>
      <c r="B23" s="19">
        <v>1212</v>
      </c>
      <c r="C23" s="27">
        <v>0.075</v>
      </c>
      <c r="D23" s="28">
        <f>+B23</f>
        <v>1212</v>
      </c>
    </row>
    <row r="24" spans="1:4" ht="12.75">
      <c r="A24" s="19">
        <f>+B23+0.01</f>
        <v>1212.01</v>
      </c>
      <c r="B24" s="19">
        <v>2427.79</v>
      </c>
      <c r="C24" s="27">
        <v>0.09</v>
      </c>
      <c r="D24" s="28">
        <f>+B24-A24</f>
        <v>1215.78</v>
      </c>
    </row>
    <row r="25" spans="1:4" ht="12.75">
      <c r="A25" s="19">
        <f>+B24+0.01</f>
        <v>2427.8</v>
      </c>
      <c r="B25" s="19">
        <v>3641.69</v>
      </c>
      <c r="C25" s="27">
        <v>0.12</v>
      </c>
      <c r="D25" s="28">
        <f>+B25-A25</f>
        <v>1213.8899999999999</v>
      </c>
    </row>
    <row r="26" spans="1:4" ht="12.75">
      <c r="A26" s="19">
        <f>+B25+0.01</f>
        <v>3641.7000000000003</v>
      </c>
      <c r="B26" s="19">
        <v>7088.51</v>
      </c>
      <c r="C26" s="27">
        <v>0.14</v>
      </c>
      <c r="D26" s="28">
        <f>+B26-A26</f>
        <v>3446.81</v>
      </c>
    </row>
    <row r="27" spans="1:4" ht="20.25">
      <c r="A27" s="225" t="s">
        <v>71</v>
      </c>
      <c r="B27" s="225"/>
      <c r="C27" s="225"/>
      <c r="D27" s="29">
        <v>828.54</v>
      </c>
    </row>
    <row r="29" spans="1:4" ht="21.75" customHeight="1">
      <c r="A29" s="226"/>
      <c r="B29" s="226"/>
      <c r="C29" s="226"/>
      <c r="D29" s="226"/>
    </row>
    <row r="30" spans="1:4" ht="18" customHeight="1">
      <c r="A30" s="222"/>
      <c r="B30" s="223"/>
      <c r="C30" s="223"/>
      <c r="D30" s="223"/>
    </row>
  </sheetData>
  <sheetProtection password="E91E" sheet="1" objects="1" scenarios="1" selectLockedCells="1"/>
  <mergeCells count="14">
    <mergeCell ref="A30:D30"/>
    <mergeCell ref="A21:D21"/>
    <mergeCell ref="A19:D19"/>
    <mergeCell ref="A20:D20"/>
    <mergeCell ref="A7:D7"/>
    <mergeCell ref="A8:D8"/>
    <mergeCell ref="A27:C27"/>
    <mergeCell ref="A29:D29"/>
    <mergeCell ref="A1:D1"/>
    <mergeCell ref="A2:D2"/>
    <mergeCell ref="A3:D3"/>
    <mergeCell ref="A6:D6"/>
    <mergeCell ref="A15:D15"/>
    <mergeCell ref="A16:C1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 ROGERIO RODOLFO</cp:lastModifiedBy>
  <cp:lastPrinted>2010-02-22T17:13:01Z</cp:lastPrinted>
  <dcterms:created xsi:type="dcterms:W3CDTF">2009-08-25T13:59:51Z</dcterms:created>
  <dcterms:modified xsi:type="dcterms:W3CDTF">2023-07-19T13:33:27Z</dcterms:modified>
  <cp:category/>
  <cp:version/>
  <cp:contentType/>
  <cp:contentStatus/>
</cp:coreProperties>
</file>